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08\"/>
    </mc:Choice>
  </mc:AlternateContent>
  <bookViews>
    <workbookView xWindow="0" yWindow="0" windowWidth="19140" windowHeight="7500"/>
  </bookViews>
  <sheets>
    <sheet name="Úvod" sheetId="15" r:id="rId1"/>
    <sheet name="Data" sheetId="4" r:id="rId2"/>
    <sheet name="Konstanty" sheetId="5" r:id="rId3"/>
    <sheet name="Konstanty(2)" sheetId="9" r:id="rId4"/>
    <sheet name="Jedinečné hodnoty" sheetId="14" r:id="rId5"/>
    <sheet name="Data - výpočty" sheetId="6" r:id="rId6"/>
    <sheet name="Data SUMIFS" sheetId="11" r:id="rId7"/>
    <sheet name="Data COUNTIFS" sheetId="13" r:id="rId8"/>
    <sheet name="KT1" sheetId="7" r:id="rId9"/>
    <sheet name="KT1 (2)" sheetId="8" r:id="rId10"/>
  </sheets>
  <calcPr calcId="171027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3" l="1"/>
  <c r="C13" i="13"/>
  <c r="C14" i="13"/>
  <c r="C15" i="13"/>
  <c r="C16" i="13"/>
  <c r="C17" i="13"/>
  <c r="C18" i="13"/>
  <c r="C19" i="13"/>
  <c r="C20" i="13"/>
  <c r="C21" i="13"/>
  <c r="C22" i="13"/>
  <c r="C11" i="13"/>
  <c r="B5" i="13"/>
  <c r="B4" i="13"/>
  <c r="H3" i="6" l="1"/>
  <c r="I3" i="6" s="1"/>
  <c r="H4" i="6"/>
  <c r="I4" i="6" s="1"/>
  <c r="H5" i="6"/>
  <c r="I5" i="6" s="1"/>
  <c r="H6" i="6"/>
  <c r="I6" i="6" s="1"/>
  <c r="J6" i="6" s="1"/>
  <c r="K6" i="6" s="1"/>
  <c r="H7" i="6"/>
  <c r="I7" i="6" s="1"/>
  <c r="J7" i="6" s="1"/>
  <c r="K7" i="6" s="1"/>
  <c r="H8" i="6"/>
  <c r="I8" i="6" s="1"/>
  <c r="H9" i="6"/>
  <c r="I9" i="6" s="1"/>
  <c r="H10" i="6"/>
  <c r="I10" i="6" s="1"/>
  <c r="J10" i="6" s="1"/>
  <c r="K10" i="6" s="1"/>
  <c r="H11" i="6"/>
  <c r="I11" i="6" s="1"/>
  <c r="H12" i="6"/>
  <c r="I12" i="6" s="1"/>
  <c r="H13" i="6"/>
  <c r="I13" i="6" s="1"/>
  <c r="H14" i="6"/>
  <c r="I14" i="6" s="1"/>
  <c r="J14" i="6" s="1"/>
  <c r="K14" i="6" s="1"/>
  <c r="H15" i="6"/>
  <c r="I15" i="6" s="1"/>
  <c r="H16" i="6"/>
  <c r="I16" i="6" s="1"/>
  <c r="H17" i="6"/>
  <c r="I17" i="6" s="1"/>
  <c r="H18" i="6"/>
  <c r="I18" i="6" s="1"/>
  <c r="J18" i="6" s="1"/>
  <c r="K18" i="6" s="1"/>
  <c r="H19" i="6"/>
  <c r="I19" i="6" s="1"/>
  <c r="H20" i="6"/>
  <c r="I20" i="6" s="1"/>
  <c r="H21" i="6"/>
  <c r="I21" i="6" s="1"/>
  <c r="H22" i="6"/>
  <c r="I22" i="6" s="1"/>
  <c r="J22" i="6" s="1"/>
  <c r="K22" i="6" s="1"/>
  <c r="C22" i="11" s="1"/>
  <c r="H23" i="6"/>
  <c r="I23" i="6" s="1"/>
  <c r="H24" i="6"/>
  <c r="I24" i="6" s="1"/>
  <c r="H25" i="6"/>
  <c r="I25" i="6" s="1"/>
  <c r="H26" i="6"/>
  <c r="I26" i="6" s="1"/>
  <c r="J26" i="6" s="1"/>
  <c r="K26" i="6" s="1"/>
  <c r="H27" i="6"/>
  <c r="I27" i="6" s="1"/>
  <c r="H28" i="6"/>
  <c r="I28" i="6" s="1"/>
  <c r="H29" i="6"/>
  <c r="I29" i="6" s="1"/>
  <c r="H30" i="6"/>
  <c r="I30" i="6" s="1"/>
  <c r="J30" i="6" s="1"/>
  <c r="K30" i="6" s="1"/>
  <c r="H31" i="6"/>
  <c r="I31" i="6" s="1"/>
  <c r="H2" i="6"/>
  <c r="I2" i="6" s="1"/>
  <c r="J31" i="6" l="1"/>
  <c r="K31" i="6" s="1"/>
  <c r="C19" i="11" s="1"/>
  <c r="J29" i="6"/>
  <c r="K29" i="6"/>
  <c r="J25" i="6"/>
  <c r="K25" i="6" s="1"/>
  <c r="C20" i="11" s="1"/>
  <c r="J21" i="6"/>
  <c r="K21" i="6" s="1"/>
  <c r="J17" i="6"/>
  <c r="K17" i="6"/>
  <c r="J13" i="6"/>
  <c r="K13" i="6" s="1"/>
  <c r="J9" i="6"/>
  <c r="K9" i="6" s="1"/>
  <c r="J5" i="6"/>
  <c r="K5" i="6" s="1"/>
  <c r="J2" i="6"/>
  <c r="K2" i="6" s="1"/>
  <c r="J28" i="6"/>
  <c r="K28" i="6" s="1"/>
  <c r="C17" i="11" s="1"/>
  <c r="J24" i="6"/>
  <c r="K24" i="6" s="1"/>
  <c r="C21" i="11" s="1"/>
  <c r="J20" i="6"/>
  <c r="K20" i="6" s="1"/>
  <c r="J16" i="6"/>
  <c r="K16" i="6" s="1"/>
  <c r="J12" i="6"/>
  <c r="K12" i="6" s="1"/>
  <c r="J8" i="6"/>
  <c r="K8" i="6"/>
  <c r="C13" i="11" s="1"/>
  <c r="J4" i="6"/>
  <c r="K4" i="6" s="1"/>
  <c r="J27" i="6"/>
  <c r="K27" i="6" s="1"/>
  <c r="J23" i="6"/>
  <c r="K23" i="6" s="1"/>
  <c r="J19" i="6"/>
  <c r="K19" i="6" s="1"/>
  <c r="C16" i="11" s="1"/>
  <c r="J15" i="6"/>
  <c r="K15" i="6" s="1"/>
  <c r="J11" i="6"/>
  <c r="K11" i="6" s="1"/>
  <c r="C15" i="11" s="1"/>
  <c r="J3" i="6"/>
  <c r="K3" i="6" s="1"/>
  <c r="C12" i="11" s="1"/>
  <c r="C18" i="11" l="1"/>
  <c r="B5" i="11"/>
  <c r="B4" i="11"/>
  <c r="C11" i="11"/>
  <c r="C14" i="11"/>
</calcChain>
</file>

<file path=xl/sharedStrings.xml><?xml version="1.0" encoding="utf-8"?>
<sst xmlns="http://schemas.openxmlformats.org/spreadsheetml/2006/main" count="533" uniqueCount="88">
  <si>
    <t>Pavel Lasák</t>
  </si>
  <si>
    <t>http://bit.ly/ExcelSeduo</t>
  </si>
  <si>
    <t>http://bit.ly/pivotkySeduo</t>
  </si>
  <si>
    <t>id</t>
  </si>
  <si>
    <t>Prodejna</t>
  </si>
  <si>
    <t>Prodejce</t>
  </si>
  <si>
    <t xml:space="preserve">Kategorie </t>
  </si>
  <si>
    <t xml:space="preserve">Produkt </t>
  </si>
  <si>
    <t>Datum</t>
  </si>
  <si>
    <t>Ks</t>
  </si>
  <si>
    <t>Cena</t>
  </si>
  <si>
    <t>Krno</t>
  </si>
  <si>
    <t>Fantomas</t>
  </si>
  <si>
    <t>Hokej</t>
  </si>
  <si>
    <t>Helma</t>
  </si>
  <si>
    <t>Superman</t>
  </si>
  <si>
    <t>Golf</t>
  </si>
  <si>
    <t>Hůl</t>
  </si>
  <si>
    <t>Rakosníček</t>
  </si>
  <si>
    <t>Míček</t>
  </si>
  <si>
    <t>Bond James</t>
  </si>
  <si>
    <t>Chránče</t>
  </si>
  <si>
    <t>Wolker Johny</t>
  </si>
  <si>
    <t>Boty</t>
  </si>
  <si>
    <t>Aladin</t>
  </si>
  <si>
    <t>PinkPong</t>
  </si>
  <si>
    <t>Lopta</t>
  </si>
  <si>
    <t>Bathman</t>
  </si>
  <si>
    <t>Pálka</t>
  </si>
  <si>
    <t>Spiderman</t>
  </si>
  <si>
    <t>Fotbal</t>
  </si>
  <si>
    <t>Kopačky</t>
  </si>
  <si>
    <t>Horolezectví</t>
  </si>
  <si>
    <t>Karabina</t>
  </si>
  <si>
    <t>Sedák</t>
  </si>
  <si>
    <t>Osma</t>
  </si>
  <si>
    <t>Brusle</t>
  </si>
  <si>
    <t>Trenér</t>
  </si>
  <si>
    <t>Kopačák</t>
  </si>
  <si>
    <t>Puk</t>
  </si>
  <si>
    <t>Lano</t>
  </si>
  <si>
    <t>Síť</t>
  </si>
  <si>
    <t>Kuželky</t>
  </si>
  <si>
    <t>Kuželka</t>
  </si>
  <si>
    <t>Brno</t>
  </si>
  <si>
    <t>Leštidlo</t>
  </si>
  <si>
    <t>Bagl</t>
  </si>
  <si>
    <t>Dres</t>
  </si>
  <si>
    <t xml:space="preserve">Cena </t>
  </si>
  <si>
    <t>Celkem</t>
  </si>
  <si>
    <t>Ceník</t>
  </si>
  <si>
    <t>nad 10.000</t>
  </si>
  <si>
    <t>nad 1.000</t>
  </si>
  <si>
    <t>Odměna</t>
  </si>
  <si>
    <t>nad 50.000</t>
  </si>
  <si>
    <t>Odměna %</t>
  </si>
  <si>
    <t>Odměna Kč</t>
  </si>
  <si>
    <t>Popisky řádků</t>
  </si>
  <si>
    <t>Celkový součet</t>
  </si>
  <si>
    <t>Součet z Odměna Kč</t>
  </si>
  <si>
    <t>Odměna dle prodejny a kategorie</t>
  </si>
  <si>
    <t>Brno Celkem</t>
  </si>
  <si>
    <t>Krno Celkem</t>
  </si>
  <si>
    <t>Počet z Odměna Kč</t>
  </si>
  <si>
    <t xml:space="preserve">Jak na Excel </t>
  </si>
  <si>
    <t>Cvičení, která vás prověří</t>
  </si>
  <si>
    <t>V čem se tímhle cvičením zlepšíte?</t>
  </si>
  <si>
    <t>Lektor, expert na Microsoft Excel, držitel prestižního ocenění Microsoftu MVP v České republice</t>
  </si>
  <si>
    <t>Další on line kurzy na SEDUO:</t>
  </si>
  <si>
    <t>Excel základní</t>
  </si>
  <si>
    <t>Maxikurz (7 hodin)</t>
  </si>
  <si>
    <t>http://bit.ly/MaxiKurzExcel</t>
  </si>
  <si>
    <t>Kontingenční tabulky</t>
  </si>
  <si>
    <t xml:space="preserve">a mnoho dalších kurzů …       </t>
  </si>
  <si>
    <t>Další informace ke cvičení:</t>
  </si>
  <si>
    <t>http://www.seduo.cz</t>
  </si>
  <si>
    <t>Copyright, SEDUO 2017</t>
  </si>
  <si>
    <t>Slučování tabulek využitím SVYHLEDAT</t>
  </si>
  <si>
    <t>Vnořování logických funkcí</t>
  </si>
  <si>
    <t>Statistika využitím funkcí SUMIFS a COUNTIFS</t>
  </si>
  <si>
    <t>08: Propojení (sloučení) tabulek. Vnořování logických funkcí.</t>
  </si>
  <si>
    <t>SUMIFS</t>
  </si>
  <si>
    <t>COUNTIS</t>
  </si>
  <si>
    <t>Počet odměn</t>
  </si>
  <si>
    <t>http://office.lasakovi.com/excel/funkce/svyhledat-funkce-excel/</t>
  </si>
  <si>
    <t>http://office.lasakovi.com/excel/funkce/kdyz-funkce-logicka-excel/</t>
  </si>
  <si>
    <t>http://office.lasakovi.com/excel/funkce/sumif-sumifs-funkce-excel/</t>
  </si>
  <si>
    <t>http://office.lasakovi.com/excel/funkce-statisticke/countifs-funkce-statisticke-excel/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</si>
</sst>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color rgb="FF00330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1"/>
    <xf numFmtId="0" fontId="0" fillId="0" borderId="2" xfId="0" applyBorder="1"/>
    <xf numFmtId="14" fontId="0" fillId="0" borderId="0" xfId="0" applyNumberFormat="1"/>
    <xf numFmtId="3" fontId="0" fillId="0" borderId="0" xfId="0" applyNumberFormat="1"/>
    <xf numFmtId="0" fontId="7" fillId="3" borderId="0" xfId="0" applyFont="1" applyFill="1"/>
    <xf numFmtId="0" fontId="0" fillId="3" borderId="0" xfId="0" applyFill="1"/>
    <xf numFmtId="9" fontId="0" fillId="0" borderId="0" xfId="0" applyNumberFormat="1"/>
    <xf numFmtId="0" fontId="8" fillId="2" borderId="0" xfId="0" applyFont="1" applyFill="1"/>
    <xf numFmtId="10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 inden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/>
    </xf>
    <xf numFmtId="14" fontId="11" fillId="7" borderId="0" xfId="0" applyNumberFormat="1" applyFont="1" applyFill="1" applyBorder="1" applyAlignment="1">
      <alignment horizontal="center" vertic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12" fillId="6" borderId="0" xfId="0" applyFont="1" applyFill="1" applyBorder="1"/>
    <xf numFmtId="0" fontId="0" fillId="6" borderId="0" xfId="0" applyFill="1" applyBorder="1"/>
    <xf numFmtId="0" fontId="1" fillId="6" borderId="0" xfId="0" applyFont="1" applyFill="1" applyBorder="1"/>
    <xf numFmtId="0" fontId="0" fillId="6" borderId="7" xfId="0" applyFill="1" applyBorder="1"/>
    <xf numFmtId="0" fontId="13" fillId="6" borderId="6" xfId="0" applyFont="1" applyFill="1" applyBorder="1"/>
    <xf numFmtId="0" fontId="13" fillId="6" borderId="0" xfId="0" applyFont="1" applyFill="1" applyBorder="1"/>
    <xf numFmtId="0" fontId="14" fillId="6" borderId="0" xfId="0" applyFont="1" applyFill="1" applyBorder="1"/>
    <xf numFmtId="0" fontId="13" fillId="6" borderId="7" xfId="0" applyFont="1" applyFill="1" applyBorder="1"/>
    <xf numFmtId="0" fontId="13" fillId="0" borderId="0" xfId="0" applyFont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3" fillId="8" borderId="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0" borderId="0" xfId="0" quotePrefix="1"/>
    <xf numFmtId="0" fontId="16" fillId="8" borderId="6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top" wrapText="1"/>
    </xf>
    <xf numFmtId="0" fontId="4" fillId="8" borderId="0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19" fillId="9" borderId="11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left"/>
    </xf>
    <xf numFmtId="0" fontId="19" fillId="9" borderId="12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left" vertical="center"/>
    </xf>
    <xf numFmtId="0" fontId="24" fillId="9" borderId="0" xfId="0" applyFont="1" applyFill="1" applyBorder="1" applyAlignment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0" fontId="25" fillId="9" borderId="0" xfId="1" applyFont="1" applyFill="1" applyBorder="1" applyAlignment="1">
      <alignment vertical="center"/>
    </xf>
    <xf numFmtId="0" fontId="26" fillId="9" borderId="0" xfId="1" applyFont="1" applyFill="1" applyBorder="1" applyAlignment="1">
      <alignment horizontal="center" vertical="center" wrapText="1"/>
    </xf>
    <xf numFmtId="0" fontId="27" fillId="9" borderId="0" xfId="1" applyFont="1" applyFill="1" applyBorder="1" applyAlignment="1">
      <alignment horizontal="center" vertical="center"/>
    </xf>
    <xf numFmtId="0" fontId="27" fillId="9" borderId="15" xfId="1" applyFont="1" applyFill="1" applyBorder="1" applyAlignment="1">
      <alignment horizontal="center" vertical="center"/>
    </xf>
    <xf numFmtId="0" fontId="26" fillId="9" borderId="0" xfId="1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left" vertical="center"/>
    </xf>
    <xf numFmtId="0" fontId="5" fillId="9" borderId="17" xfId="0" applyFont="1" applyFill="1" applyBorder="1" applyAlignment="1">
      <alignment horizontal="left" vertical="center"/>
    </xf>
    <xf numFmtId="0" fontId="2" fillId="9" borderId="17" xfId="1" applyFill="1" applyBorder="1" applyAlignment="1">
      <alignment vertical="center"/>
    </xf>
    <xf numFmtId="0" fontId="6" fillId="9" borderId="17" xfId="1" applyFont="1" applyFill="1" applyBorder="1" applyAlignment="1">
      <alignment horizontal="center" vertical="center"/>
    </xf>
    <xf numFmtId="0" fontId="6" fillId="9" borderId="18" xfId="1" applyFont="1" applyFill="1" applyBorder="1" applyAlignment="1">
      <alignment horizontal="center" vertical="center"/>
    </xf>
    <xf numFmtId="0" fontId="29" fillId="10" borderId="3" xfId="0" applyFont="1" applyFill="1" applyBorder="1"/>
    <xf numFmtId="0" fontId="0" fillId="10" borderId="4" xfId="0" applyFill="1" applyBorder="1"/>
    <xf numFmtId="0" fontId="0" fillId="10" borderId="5" xfId="0" applyFill="1" applyBorder="1"/>
    <xf numFmtId="0" fontId="29" fillId="10" borderId="6" xfId="0" applyFont="1" applyFill="1" applyBorder="1"/>
    <xf numFmtId="0" fontId="30" fillId="10" borderId="0" xfId="0" applyFont="1" applyFill="1" applyBorder="1"/>
    <xf numFmtId="0" fontId="0" fillId="10" borderId="0" xfId="0" applyFill="1" applyBorder="1"/>
    <xf numFmtId="0" fontId="0" fillId="10" borderId="7" xfId="0" applyFill="1" applyBorder="1"/>
    <xf numFmtId="0" fontId="0" fillId="0" borderId="0" xfId="0" applyAlignment="1">
      <alignment vertical="center"/>
    </xf>
    <xf numFmtId="0" fontId="29" fillId="10" borderId="6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31" fillId="10" borderId="0" xfId="1" applyFont="1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2" fillId="10" borderId="6" xfId="1" applyFill="1" applyBorder="1" applyAlignment="1">
      <alignment vertical="center"/>
    </xf>
    <xf numFmtId="0" fontId="2" fillId="10" borderId="8" xfId="1" applyFill="1" applyBorder="1"/>
    <xf numFmtId="0" fontId="0" fillId="10" borderId="9" xfId="0" applyFill="1" applyBorder="1"/>
    <xf numFmtId="0" fontId="2" fillId="10" borderId="9" xfId="1" applyFill="1" applyBorder="1"/>
    <xf numFmtId="0" fontId="0" fillId="10" borderId="10" xfId="0" applyFill="1" applyBorder="1"/>
    <xf numFmtId="0" fontId="21" fillId="9" borderId="0" xfId="0" applyFont="1" applyFill="1" applyBorder="1" applyAlignment="1">
      <alignment horizontal="left"/>
    </xf>
    <xf numFmtId="0" fontId="28" fillId="9" borderId="0" xfId="1" applyFont="1" applyFill="1" applyBorder="1" applyAlignment="1">
      <alignment horizontal="right" vertical="center"/>
    </xf>
    <xf numFmtId="0" fontId="28" fillId="9" borderId="15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top" wrapText="1"/>
    </xf>
    <xf numFmtId="0" fontId="18" fillId="8" borderId="0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3">
    <dxf>
      <numFmt numFmtId="164" formatCode="#,##0.00\ &quot;Kč&quot;"/>
    </dxf>
    <dxf>
      <numFmt numFmtId="35" formatCode="_-* #,##0.00\ _K_č_-;\-* #,##0.00\ _K_č_-;_-* &quot;-&quot;??\ _K_č_-;_-@_-"/>
    </dxf>
    <dxf>
      <numFmt numFmtId="165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091CA-CAB4-433A-92BB-B5344204B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1AE8B5F-33C1-4DE8-8ED7-F079D6270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345834</xdr:colOff>
      <xdr:row>12</xdr:row>
      <xdr:rowOff>85725</xdr:rowOff>
    </xdr:from>
    <xdr:to>
      <xdr:col>9</xdr:col>
      <xdr:colOff>413130</xdr:colOff>
      <xdr:row>15</xdr:row>
      <xdr:rowOff>103810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EA55B-2D82-479A-98FD-F511F43F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6909" y="353377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20</xdr:row>
      <xdr:rowOff>123826</xdr:rowOff>
    </xdr:from>
    <xdr:to>
      <xdr:col>9</xdr:col>
      <xdr:colOff>359748</xdr:colOff>
      <xdr:row>23</xdr:row>
      <xdr:rowOff>141144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1F53D76-4C94-4BD7-ABD2-9C992BA6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3975" y="5572126"/>
          <a:ext cx="1912323" cy="7031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55.278869907408" createdVersion="6" refreshedVersion="6" minRefreshableVersion="3" recordCount="30">
  <cacheSource type="worksheet">
    <worksheetSource ref="A1:K31" sheet="Data - výpočty"/>
  </cacheSource>
  <cacheFields count="11">
    <cacheField name="id" numFmtId="0">
      <sharedItems containsSemiMixedTypes="0" containsString="0" containsNumber="1" containsInteger="1" minValue="1" maxValue="30"/>
    </cacheField>
    <cacheField name="Prodejna" numFmtId="0">
      <sharedItems count="2">
        <s v="Krno"/>
        <s v="Brno"/>
      </sharedItems>
    </cacheField>
    <cacheField name="Prodejce" numFmtId="0">
      <sharedItems count="8">
        <s v="Fantomas"/>
        <s v="Superman"/>
        <s v="Rakosníček"/>
        <s v="Bond James"/>
        <s v="Wolker Johny"/>
        <s v="Aladin"/>
        <s v="Bathman"/>
        <s v="Spiderman"/>
      </sharedItems>
    </cacheField>
    <cacheField name="Kategorie " numFmtId="0">
      <sharedItems count="6">
        <s v="Hokej"/>
        <s v="Golf"/>
        <s v="PinkPong"/>
        <s v="Fotbal"/>
        <s v="Horolezectví"/>
        <s v="Kuželky"/>
      </sharedItems>
    </cacheField>
    <cacheField name="Produkt " numFmtId="0">
      <sharedItems/>
    </cacheField>
    <cacheField name="Datum" numFmtId="14">
      <sharedItems containsSemiMixedTypes="0" containsNonDate="0" containsDate="1" containsString="0" minDate="2013-02-01T00:00:00" maxDate="2013-03-11T00:00:00"/>
    </cacheField>
    <cacheField name="Ks" numFmtId="3">
      <sharedItems containsSemiMixedTypes="0" containsString="0" containsNumber="1" containsInteger="1" minValue="1" maxValue="145"/>
    </cacheField>
    <cacheField name="Cena " numFmtId="3">
      <sharedItems containsSemiMixedTypes="0" containsString="0" containsNumber="1" containsInteger="1" minValue="75" maxValue="5789"/>
    </cacheField>
    <cacheField name="Celkem" numFmtId="3">
      <sharedItems containsSemiMixedTypes="0" containsString="0" containsNumber="1" containsInteger="1" minValue="900" maxValue="126392"/>
    </cacheField>
    <cacheField name="Odměna %" numFmtId="10">
      <sharedItems containsSemiMixedTypes="0" containsString="0" containsNumber="1" minValue="0" maxValue="7.0000000000000007E-2"/>
    </cacheField>
    <cacheField name="Odměna Kč" numFmtId="2">
      <sharedItems containsSemiMixedTypes="0" containsString="0" containsNumber="1" minValue="0" maxValue="8847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x v="0"/>
    <x v="0"/>
    <x v="0"/>
    <s v="Helma"/>
    <d v="2013-02-01T00:00:00"/>
    <n v="10"/>
    <n v="251"/>
    <n v="2510"/>
    <n v="0.02"/>
    <n v="50.2"/>
  </r>
  <r>
    <n v="2"/>
    <x v="0"/>
    <x v="1"/>
    <x v="1"/>
    <s v="Hůl"/>
    <d v="2013-02-01T00:00:00"/>
    <n v="60"/>
    <n v="324"/>
    <n v="19440"/>
    <n v="0.05"/>
    <n v="972"/>
  </r>
  <r>
    <n v="3"/>
    <x v="0"/>
    <x v="2"/>
    <x v="1"/>
    <s v="Míček"/>
    <d v="2013-02-05T00:00:00"/>
    <n v="45"/>
    <n v="75"/>
    <n v="3375"/>
    <n v="0.02"/>
    <n v="67.5"/>
  </r>
  <r>
    <n v="4"/>
    <x v="0"/>
    <x v="3"/>
    <x v="0"/>
    <s v="Chránče"/>
    <d v="2013-02-06T00:00:00"/>
    <n v="33"/>
    <n v="784"/>
    <n v="25872"/>
    <n v="0.05"/>
    <n v="1293.6000000000001"/>
  </r>
  <r>
    <n v="5"/>
    <x v="0"/>
    <x v="4"/>
    <x v="1"/>
    <s v="Boty"/>
    <d v="2013-02-06T00:00:00"/>
    <n v="56"/>
    <n v="2257"/>
    <n v="126392"/>
    <n v="7.0000000000000007E-2"/>
    <n v="8847.44"/>
  </r>
  <r>
    <n v="6"/>
    <x v="0"/>
    <x v="5"/>
    <x v="2"/>
    <s v="Lopta"/>
    <d v="2013-02-06T00:00:00"/>
    <n v="14"/>
    <n v="125"/>
    <n v="1750"/>
    <n v="0.02"/>
    <n v="35"/>
  </r>
  <r>
    <n v="7"/>
    <x v="0"/>
    <x v="6"/>
    <x v="2"/>
    <s v="Pálka"/>
    <d v="2013-02-14T00:00:00"/>
    <n v="5"/>
    <n v="1257"/>
    <n v="6285"/>
    <n v="0.02"/>
    <n v="125.7"/>
  </r>
  <r>
    <n v="8"/>
    <x v="0"/>
    <x v="7"/>
    <x v="3"/>
    <s v="Kopačky"/>
    <d v="2013-02-14T00:00:00"/>
    <n v="8"/>
    <n v="3578"/>
    <n v="28624"/>
    <n v="0.05"/>
    <n v="1431.2"/>
  </r>
  <r>
    <n v="9"/>
    <x v="0"/>
    <x v="0"/>
    <x v="4"/>
    <s v="Karabina"/>
    <d v="2013-02-14T00:00:00"/>
    <n v="24"/>
    <n v="872"/>
    <n v="20928"/>
    <n v="0.05"/>
    <n v="1046.4000000000001"/>
  </r>
  <r>
    <n v="10"/>
    <x v="0"/>
    <x v="1"/>
    <x v="4"/>
    <s v="Sedák"/>
    <d v="2013-02-14T00:00:00"/>
    <n v="32"/>
    <n v="1398"/>
    <n v="44736"/>
    <n v="0.05"/>
    <n v="2236.8000000000002"/>
  </r>
  <r>
    <n v="11"/>
    <x v="0"/>
    <x v="2"/>
    <x v="4"/>
    <s v="Osma"/>
    <d v="2013-02-14T00:00:00"/>
    <n v="24"/>
    <n v="350"/>
    <n v="8400"/>
    <n v="0.02"/>
    <n v="168"/>
  </r>
  <r>
    <n v="12"/>
    <x v="0"/>
    <x v="3"/>
    <x v="0"/>
    <s v="Brusle"/>
    <d v="2013-02-16T00:00:00"/>
    <n v="20"/>
    <n v="2174"/>
    <n v="43480"/>
    <n v="0.05"/>
    <n v="2174"/>
  </r>
  <r>
    <n v="13"/>
    <x v="0"/>
    <x v="4"/>
    <x v="0"/>
    <s v="Trenér"/>
    <d v="2013-02-16T00:00:00"/>
    <n v="45"/>
    <n v="159"/>
    <n v="7155"/>
    <n v="0.02"/>
    <n v="143.1"/>
  </r>
  <r>
    <n v="14"/>
    <x v="0"/>
    <x v="5"/>
    <x v="3"/>
    <s v="Kopačák"/>
    <d v="2013-02-16T00:00:00"/>
    <n v="45"/>
    <n v="336"/>
    <n v="15120"/>
    <n v="0.05"/>
    <n v="756"/>
  </r>
  <r>
    <n v="15"/>
    <x v="0"/>
    <x v="6"/>
    <x v="0"/>
    <s v="Puk"/>
    <d v="2013-02-17T00:00:00"/>
    <n v="45"/>
    <n v="99"/>
    <n v="4455"/>
    <n v="0.02"/>
    <n v="89.100000000000009"/>
  </r>
  <r>
    <n v="16"/>
    <x v="0"/>
    <x v="7"/>
    <x v="4"/>
    <s v="Lano"/>
    <d v="2013-02-21T00:00:00"/>
    <n v="12"/>
    <n v="5789"/>
    <n v="69468"/>
    <n v="7.0000000000000007E-2"/>
    <n v="4862.76"/>
  </r>
  <r>
    <n v="17"/>
    <x v="0"/>
    <x v="0"/>
    <x v="0"/>
    <s v="Síť"/>
    <d v="2013-02-22T00:00:00"/>
    <n v="1"/>
    <n v="4578"/>
    <n v="4578"/>
    <n v="0.02"/>
    <n v="91.56"/>
  </r>
  <r>
    <n v="18"/>
    <x v="0"/>
    <x v="1"/>
    <x v="5"/>
    <s v="Kuželka"/>
    <d v="2013-02-22T00:00:00"/>
    <n v="145"/>
    <n v="478"/>
    <n v="69310"/>
    <n v="7.0000000000000007E-2"/>
    <n v="4851.7000000000007"/>
  </r>
  <r>
    <n v="19"/>
    <x v="0"/>
    <x v="2"/>
    <x v="5"/>
    <s v="Kuželka"/>
    <d v="2013-02-26T00:00:00"/>
    <n v="10"/>
    <n v="478"/>
    <n v="4780"/>
    <n v="0.02"/>
    <n v="95.600000000000009"/>
  </r>
  <r>
    <n v="20"/>
    <x v="1"/>
    <x v="3"/>
    <x v="1"/>
    <s v="Míček"/>
    <d v="2013-03-03T00:00:00"/>
    <n v="20"/>
    <n v="75"/>
    <n v="1500"/>
    <n v="0.02"/>
    <n v="30"/>
  </r>
  <r>
    <n v="21"/>
    <x v="1"/>
    <x v="4"/>
    <x v="5"/>
    <s v="Leštidlo"/>
    <d v="2013-03-04T00:00:00"/>
    <n v="30"/>
    <n v="155"/>
    <n v="4650"/>
    <n v="0.02"/>
    <n v="93"/>
  </r>
  <r>
    <n v="22"/>
    <x v="1"/>
    <x v="5"/>
    <x v="1"/>
    <s v="Míček"/>
    <d v="2013-03-05T00:00:00"/>
    <n v="12"/>
    <n v="75"/>
    <n v="900"/>
    <n v="0"/>
    <n v="0"/>
  </r>
  <r>
    <n v="23"/>
    <x v="1"/>
    <x v="6"/>
    <x v="4"/>
    <s v="Sedák"/>
    <d v="2013-03-06T00:00:00"/>
    <n v="15"/>
    <n v="1398"/>
    <n v="20970"/>
    <n v="0.05"/>
    <n v="1048.5"/>
  </r>
  <r>
    <n v="24"/>
    <x v="1"/>
    <x v="7"/>
    <x v="3"/>
    <s v="Kopačák"/>
    <d v="2013-03-07T00:00:00"/>
    <n v="18"/>
    <n v="336"/>
    <n v="6048"/>
    <n v="0.02"/>
    <n v="120.96000000000001"/>
  </r>
  <r>
    <n v="25"/>
    <x v="1"/>
    <x v="0"/>
    <x v="1"/>
    <s v="Bagl"/>
    <d v="2013-03-08T00:00:00"/>
    <n v="6"/>
    <n v="2157"/>
    <n v="12942"/>
    <n v="0.05"/>
    <n v="647.1"/>
  </r>
  <r>
    <n v="26"/>
    <x v="1"/>
    <x v="1"/>
    <x v="3"/>
    <s v="Dres"/>
    <d v="2013-03-08T00:00:00"/>
    <n v="12"/>
    <n v="3257"/>
    <n v="39084"/>
    <n v="0.05"/>
    <n v="1954.2"/>
  </r>
  <r>
    <n v="27"/>
    <x v="1"/>
    <x v="2"/>
    <x v="0"/>
    <s v="Chránče"/>
    <d v="2013-03-09T00:00:00"/>
    <n v="49"/>
    <n v="784"/>
    <n v="38416"/>
    <n v="0.05"/>
    <n v="1920.8000000000002"/>
  </r>
  <r>
    <n v="28"/>
    <x v="1"/>
    <x v="3"/>
    <x v="0"/>
    <s v="Brusle"/>
    <d v="2013-03-10T00:00:00"/>
    <n v="51"/>
    <n v="2174"/>
    <n v="110874"/>
    <n v="7.0000000000000007E-2"/>
    <n v="7761.18"/>
  </r>
  <r>
    <n v="29"/>
    <x v="1"/>
    <x v="4"/>
    <x v="0"/>
    <s v="Helma"/>
    <d v="2013-03-10T00:00:00"/>
    <n v="14"/>
    <n v="251"/>
    <n v="3514"/>
    <n v="0.02"/>
    <n v="70.28"/>
  </r>
  <r>
    <n v="30"/>
    <x v="1"/>
    <x v="5"/>
    <x v="2"/>
    <s v="Lopta"/>
    <d v="2013-03-10T00:00:00"/>
    <n v="87"/>
    <n v="125"/>
    <n v="10875"/>
    <n v="0.05"/>
    <n v="543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2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G12:H29" firstHeaderRow="1" firstDataRow="1" firstDataCol="1"/>
  <pivotFields count="11"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/>
    <pivotField axis="axisRow" subtotalTop="0" showAll="0">
      <items count="7">
        <item x="3"/>
        <item x="1"/>
        <item x="0"/>
        <item x="4"/>
        <item x="5"/>
        <item x="2"/>
        <item t="default"/>
      </items>
    </pivotField>
    <pivotField subtotalTop="0" showAll="0"/>
    <pivotField numFmtId="14" subtotalTop="0" showAll="0"/>
    <pivotField numFmtId="3" subtotalTop="0" showAll="0"/>
    <pivotField numFmtId="3" subtotalTop="0" showAll="0"/>
    <pivotField numFmtId="3" subtotalTop="0" showAll="0"/>
    <pivotField numFmtId="10" subtotalTop="0" showAll="0"/>
    <pivotField dataField="1" numFmtId="2" subtotalTop="0" showAll="0"/>
  </pivotFields>
  <rowFields count="2">
    <field x="1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 t="grand">
      <x/>
    </i>
  </rowItems>
  <colItems count="1">
    <i/>
  </colItems>
  <dataFields count="1">
    <dataField name="Součet z Odměna Kč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G4:H7" firstHeaderRow="1" firstDataRow="1" firstDataCol="1"/>
  <pivotFields count="11"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/>
    <pivotField subtotalTop="0" showAll="0"/>
    <pivotField subtotalTop="0" showAll="0"/>
    <pivotField numFmtId="14" subtotalTop="0" showAll="0"/>
    <pivotField numFmtId="3" subtotalTop="0" showAll="0"/>
    <pivotField numFmtId="3" subtotalTop="0" showAll="0"/>
    <pivotField numFmtId="3" subtotalTop="0" showAll="0"/>
    <pivotField numFmtId="10" subtotalTop="0" showAll="0"/>
    <pivotField dataField="1" numFmtId="2" subtotalTop="0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učet z Odměna Kč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name="Kontingenční tabulka2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G12:H29" firstHeaderRow="1" firstDataRow="1" firstDataCol="1"/>
  <pivotFields count="11"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/>
    <pivotField axis="axisRow" subtotalTop="0" showAll="0">
      <items count="7">
        <item x="3"/>
        <item x="1"/>
        <item x="0"/>
        <item x="4"/>
        <item x="5"/>
        <item x="2"/>
        <item t="default"/>
      </items>
    </pivotField>
    <pivotField subtotalTop="0" showAll="0"/>
    <pivotField numFmtId="14" subtotalTop="0" showAll="0"/>
    <pivotField numFmtId="3" subtotalTop="0" showAll="0"/>
    <pivotField numFmtId="3" subtotalTop="0" showAll="0"/>
    <pivotField numFmtId="3" subtotalTop="0" showAll="0"/>
    <pivotField numFmtId="10" subtotalTop="0" showAll="0"/>
    <pivotField dataField="1" numFmtId="2" subtotalTop="0" showAll="0"/>
  </pivotFields>
  <rowFields count="2">
    <field x="1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 t="grand">
      <x/>
    </i>
  </rowItems>
  <colItems count="1">
    <i/>
  </colItems>
  <dataFields count="1">
    <dataField name="Počet z Odměna Kč" fld="10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4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G4:H7" firstHeaderRow="1" firstDataRow="1" firstDataCol="1"/>
  <pivotFields count="11"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/>
    <pivotField subtotalTop="0" showAll="0"/>
    <pivotField subtotalTop="0" showAll="0"/>
    <pivotField numFmtId="14" subtotalTop="0" showAll="0"/>
    <pivotField numFmtId="3" subtotalTop="0" showAll="0"/>
    <pivotField numFmtId="3" subtotalTop="0" showAll="0"/>
    <pivotField numFmtId="3" subtotalTop="0" showAll="0"/>
    <pivotField numFmtId="10" subtotalTop="0" showAll="0"/>
    <pivotField dataField="1" numFmtId="2" subtotalTop="0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Počet z Odměna Kč" fld="1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5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6" firstHeaderRow="1" firstDataRow="1" firstDataCol="1"/>
  <pivotFields count="11"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>
      <items count="9">
        <item x="5"/>
        <item x="6"/>
        <item x="3"/>
        <item x="0"/>
        <item x="2"/>
        <item x="7"/>
        <item x="1"/>
        <item x="4"/>
        <item t="default"/>
      </items>
    </pivotField>
    <pivotField subtotalTop="0" showAll="0"/>
    <pivotField subtotalTop="0" showAll="0"/>
    <pivotField numFmtId="14" subtotalTop="0" showAll="0"/>
    <pivotField numFmtId="3" subtotalTop="0" showAll="0"/>
    <pivotField numFmtId="3" subtotalTop="0" showAll="0"/>
    <pivotField numFmtId="3" subtotalTop="0" showAll="0"/>
    <pivotField numFmtId="10" subtotalTop="0" showAll="0"/>
    <pivotField dataField="1" numFmtId="2" subtotalTop="0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učet z Odměna Kč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6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2" firstHeaderRow="1" firstDataRow="1" firstDataCol="1"/>
  <pivotFields count="11">
    <pivotField subtotalTop="0" showAll="0"/>
    <pivotField subtotalTop="0" showAll="0"/>
    <pivotField axis="axisRow" subtotalTop="0" showAll="0" sortType="descending">
      <items count="9">
        <item x="5"/>
        <item x="6"/>
        <item x="3"/>
        <item x="0"/>
        <item x="2"/>
        <item x="7"/>
        <item x="1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subtotalTop="0" showAll="0"/>
    <pivotField numFmtId="14" subtotalTop="0" showAll="0"/>
    <pivotField numFmtId="3" subtotalTop="0" showAll="0"/>
    <pivotField numFmtId="3" subtotalTop="0" showAll="0"/>
    <pivotField numFmtId="3" subtotalTop="0" showAll="0"/>
    <pivotField numFmtId="10" subtotalTop="0" showAll="0"/>
    <pivotField dataField="1" numFmtId="2" subtotalTop="0" showAll="0"/>
  </pivotFields>
  <rowFields count="1">
    <field x="2"/>
  </rowFields>
  <rowItems count="9">
    <i>
      <x v="2"/>
    </i>
    <i>
      <x v="6"/>
    </i>
    <i>
      <x v="7"/>
    </i>
    <i>
      <x v="5"/>
    </i>
    <i>
      <x v="4"/>
    </i>
    <i>
      <x v="3"/>
    </i>
    <i>
      <x/>
    </i>
    <i>
      <x v="1"/>
    </i>
    <i t="grand">
      <x/>
    </i>
  </rowItems>
  <colItems count="1">
    <i/>
  </colItems>
  <dataFields count="1">
    <dataField name="Součet z Odměna Kč" fld="10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1"/>
  <sheetViews>
    <sheetView showGridLines="0" tabSelected="1" workbookViewId="0">
      <selection activeCell="C2" sqref="C2:J2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95" t="s">
        <v>64</v>
      </c>
      <c r="D2" s="95"/>
      <c r="E2" s="95"/>
      <c r="F2" s="95"/>
      <c r="G2" s="95"/>
      <c r="H2" s="95"/>
      <c r="I2" s="95"/>
      <c r="J2" s="95"/>
      <c r="K2" s="19"/>
      <c r="L2" s="20"/>
    </row>
    <row r="3" spans="3:16" ht="31.5" customHeight="1" x14ac:dyDescent="0.25">
      <c r="C3" s="96" t="s">
        <v>65</v>
      </c>
      <c r="D3" s="96"/>
      <c r="E3" s="96"/>
      <c r="F3" s="96"/>
      <c r="G3" s="96"/>
      <c r="H3" s="96"/>
      <c r="I3" s="96"/>
      <c r="J3" s="96"/>
    </row>
    <row r="4" spans="3:16" ht="28.5" customHeight="1" x14ac:dyDescent="0.25">
      <c r="C4" s="97" t="s">
        <v>80</v>
      </c>
      <c r="D4" s="97"/>
      <c r="E4" s="97"/>
      <c r="F4" s="97"/>
      <c r="G4" s="97"/>
      <c r="H4" s="97"/>
      <c r="I4" s="97"/>
      <c r="J4" s="97"/>
    </row>
    <row r="5" spans="3:16" ht="17.25" customHeight="1" thickBot="1" x14ac:dyDescent="0.3">
      <c r="C5" s="21"/>
      <c r="D5" s="21"/>
      <c r="E5" s="21"/>
      <c r="F5" s="21"/>
      <c r="G5" s="21"/>
      <c r="H5" s="22"/>
      <c r="I5" s="21"/>
      <c r="J5" s="21"/>
    </row>
    <row r="6" spans="3:16" ht="11.25" customHeight="1" thickTop="1" x14ac:dyDescent="0.25">
      <c r="C6" s="23"/>
      <c r="D6" s="24"/>
      <c r="E6" s="24"/>
      <c r="F6" s="24"/>
      <c r="G6" s="24"/>
      <c r="H6" s="24"/>
      <c r="I6" s="24"/>
      <c r="J6" s="25"/>
    </row>
    <row r="7" spans="3:16" ht="27.75" customHeight="1" x14ac:dyDescent="0.35">
      <c r="C7" s="26"/>
      <c r="D7" s="27" t="s">
        <v>66</v>
      </c>
      <c r="E7" s="28"/>
      <c r="F7" s="28"/>
      <c r="G7" s="29"/>
      <c r="H7" s="28"/>
      <c r="I7" s="28"/>
      <c r="J7" s="30"/>
    </row>
    <row r="8" spans="3:16" s="35" customFormat="1" ht="20.25" customHeight="1" x14ac:dyDescent="0.25">
      <c r="C8" s="31"/>
      <c r="D8" s="32"/>
      <c r="E8" s="32" t="s">
        <v>77</v>
      </c>
      <c r="F8" s="32"/>
      <c r="G8" s="33"/>
      <c r="H8" s="32"/>
      <c r="I8" s="32"/>
      <c r="J8" s="34"/>
    </row>
    <row r="9" spans="3:16" s="35" customFormat="1" ht="20.25" customHeight="1" x14ac:dyDescent="0.25">
      <c r="C9" s="31"/>
      <c r="D9" s="32"/>
      <c r="E9" s="32" t="s">
        <v>78</v>
      </c>
      <c r="F9" s="32"/>
      <c r="G9" s="32"/>
      <c r="H9" s="32"/>
      <c r="I9" s="32"/>
      <c r="J9" s="34"/>
    </row>
    <row r="10" spans="3:16" s="35" customFormat="1" ht="20.25" customHeight="1" x14ac:dyDescent="0.25">
      <c r="C10" s="31"/>
      <c r="D10" s="32"/>
      <c r="E10" s="32" t="s">
        <v>79</v>
      </c>
      <c r="F10" s="32"/>
      <c r="G10" s="32"/>
      <c r="H10" s="32"/>
      <c r="I10" s="32"/>
      <c r="J10" s="34"/>
    </row>
    <row r="11" spans="3:16" ht="15.75" thickBot="1" x14ac:dyDescent="0.3">
      <c r="C11" s="36"/>
      <c r="D11" s="37"/>
      <c r="E11" s="37"/>
      <c r="F11" s="37"/>
      <c r="G11" s="37"/>
      <c r="H11" s="37"/>
      <c r="I11" s="37"/>
      <c r="J11" s="38"/>
    </row>
    <row r="12" spans="3:16" ht="16.5" thickTop="1" thickBot="1" x14ac:dyDescent="0.3"/>
    <row r="13" spans="3:16" ht="15.75" customHeight="1" thickTop="1" x14ac:dyDescent="0.25">
      <c r="C13" s="39"/>
      <c r="D13" s="40"/>
      <c r="E13" s="40"/>
      <c r="F13" s="40"/>
      <c r="G13" s="40"/>
      <c r="H13" s="40"/>
      <c r="I13" s="40"/>
      <c r="J13" s="41"/>
    </row>
    <row r="14" spans="3:16" ht="22.5" customHeight="1" x14ac:dyDescent="0.25">
      <c r="C14" s="98" t="s">
        <v>0</v>
      </c>
      <c r="D14" s="99"/>
      <c r="E14" s="99"/>
      <c r="F14" s="99"/>
      <c r="G14" s="99"/>
      <c r="H14" s="42"/>
      <c r="I14" s="42"/>
      <c r="J14" s="43"/>
      <c r="P14" s="44"/>
    </row>
    <row r="15" spans="3:16" ht="22.5" customHeight="1" x14ac:dyDescent="0.25">
      <c r="C15" s="98"/>
      <c r="D15" s="99"/>
      <c r="E15" s="99"/>
      <c r="F15" s="99"/>
      <c r="G15" s="99"/>
      <c r="H15" s="42"/>
      <c r="I15" s="42"/>
      <c r="J15" s="43"/>
      <c r="P15" s="44"/>
    </row>
    <row r="16" spans="3:16" ht="13.5" customHeight="1" x14ac:dyDescent="0.25">
      <c r="C16" s="45"/>
      <c r="D16" s="46"/>
      <c r="E16" s="46"/>
      <c r="F16" s="46"/>
      <c r="G16" s="46"/>
      <c r="H16" s="42"/>
      <c r="I16" s="42"/>
      <c r="J16" s="43"/>
      <c r="P16" s="44"/>
    </row>
    <row r="17" spans="3:10" ht="18" customHeight="1" x14ac:dyDescent="0.25">
      <c r="C17" s="47"/>
      <c r="D17" s="100" t="s">
        <v>67</v>
      </c>
      <c r="E17" s="100"/>
      <c r="F17" s="100"/>
      <c r="G17" s="100"/>
      <c r="H17" s="48"/>
      <c r="I17" s="48"/>
      <c r="J17" s="49"/>
    </row>
    <row r="18" spans="3:10" ht="36.75" customHeight="1" x14ac:dyDescent="0.25">
      <c r="C18" s="47"/>
      <c r="D18" s="100"/>
      <c r="E18" s="100"/>
      <c r="F18" s="100"/>
      <c r="G18" s="100"/>
      <c r="H18" s="101">
        <v>5002722</v>
      </c>
      <c r="I18" s="101"/>
      <c r="J18" s="102"/>
    </row>
    <row r="19" spans="3:10" ht="12" customHeight="1" thickBot="1" x14ac:dyDescent="0.3">
      <c r="C19" s="50"/>
      <c r="D19" s="51"/>
      <c r="E19" s="51"/>
      <c r="F19" s="51"/>
      <c r="G19" s="51"/>
      <c r="H19" s="51"/>
      <c r="I19" s="51"/>
      <c r="J19" s="52"/>
    </row>
    <row r="20" spans="3:10" ht="16.5" thickTop="1" thickBot="1" x14ac:dyDescent="0.3"/>
    <row r="21" spans="3:10" ht="24" thickTop="1" x14ac:dyDescent="0.35">
      <c r="C21" s="53"/>
      <c r="D21" s="54"/>
      <c r="E21" s="55"/>
      <c r="F21" s="55"/>
      <c r="G21" s="55"/>
      <c r="H21" s="55"/>
      <c r="I21" s="55"/>
      <c r="J21" s="56"/>
    </row>
    <row r="22" spans="3:10" ht="15" customHeight="1" x14ac:dyDescent="0.25">
      <c r="C22" s="57"/>
      <c r="D22" s="58"/>
      <c r="E22" s="58"/>
      <c r="F22" s="58"/>
      <c r="G22" s="58"/>
      <c r="H22" s="58"/>
      <c r="I22" s="58"/>
      <c r="J22" s="59"/>
    </row>
    <row r="23" spans="3:10" ht="15" customHeight="1" x14ac:dyDescent="0.25">
      <c r="C23" s="57"/>
      <c r="D23" s="91" t="s">
        <v>68</v>
      </c>
      <c r="E23" s="91"/>
      <c r="F23" s="91"/>
      <c r="G23" s="91"/>
      <c r="H23" s="60"/>
      <c r="I23" s="58"/>
      <c r="J23" s="59"/>
    </row>
    <row r="24" spans="3:10" ht="15" customHeight="1" x14ac:dyDescent="0.25">
      <c r="C24" s="57"/>
      <c r="D24" s="91"/>
      <c r="E24" s="91"/>
      <c r="F24" s="91"/>
      <c r="G24" s="91"/>
      <c r="H24" s="60"/>
      <c r="I24" s="58"/>
      <c r="J24" s="59"/>
    </row>
    <row r="25" spans="3:10" ht="15" customHeight="1" x14ac:dyDescent="0.25">
      <c r="C25" s="57"/>
      <c r="D25" s="60"/>
      <c r="E25" s="60"/>
      <c r="F25" s="60"/>
      <c r="G25" s="60"/>
      <c r="H25" s="60"/>
      <c r="I25" s="58"/>
      <c r="J25" s="59"/>
    </row>
    <row r="26" spans="3:10" s="35" customFormat="1" ht="18.75" customHeight="1" x14ac:dyDescent="0.25">
      <c r="C26" s="61"/>
      <c r="D26" s="62"/>
      <c r="E26" s="63" t="s">
        <v>69</v>
      </c>
      <c r="F26" s="64"/>
      <c r="G26" s="64" t="s">
        <v>1</v>
      </c>
      <c r="H26" s="65"/>
      <c r="I26" s="66"/>
      <c r="J26" s="67"/>
    </row>
    <row r="27" spans="3:10" s="35" customFormat="1" ht="18.75" customHeight="1" x14ac:dyDescent="0.25">
      <c r="C27" s="61"/>
      <c r="D27" s="62"/>
      <c r="E27" s="63" t="s">
        <v>70</v>
      </c>
      <c r="F27" s="64"/>
      <c r="G27" s="64" t="s">
        <v>71</v>
      </c>
      <c r="H27" s="65"/>
      <c r="I27" s="66"/>
      <c r="J27" s="67"/>
    </row>
    <row r="28" spans="3:10" s="35" customFormat="1" ht="18.75" customHeight="1" x14ac:dyDescent="0.25">
      <c r="C28" s="61"/>
      <c r="D28" s="62"/>
      <c r="E28" s="63" t="s">
        <v>72</v>
      </c>
      <c r="F28" s="64"/>
      <c r="G28" s="64" t="s">
        <v>2</v>
      </c>
      <c r="H28" s="68"/>
      <c r="I28" s="66"/>
      <c r="J28" s="67"/>
    </row>
    <row r="29" spans="3:10" s="35" customFormat="1" ht="18.75" customHeight="1" x14ac:dyDescent="0.25">
      <c r="C29" s="61"/>
      <c r="D29" s="62"/>
      <c r="E29" s="63"/>
      <c r="F29" s="92" t="s">
        <v>73</v>
      </c>
      <c r="G29" s="92"/>
      <c r="H29" s="92"/>
      <c r="I29" s="92"/>
      <c r="J29" s="93"/>
    </row>
    <row r="30" spans="3:10" s="35" customFormat="1" ht="18.75" customHeight="1" x14ac:dyDescent="0.25">
      <c r="C30" s="61"/>
      <c r="D30" s="62"/>
      <c r="E30" s="63"/>
      <c r="F30" s="92"/>
      <c r="G30" s="92"/>
      <c r="H30" s="92"/>
      <c r="I30" s="92"/>
      <c r="J30" s="93"/>
    </row>
    <row r="31" spans="3:10" ht="13.5" customHeight="1" thickBot="1" x14ac:dyDescent="0.3">
      <c r="C31" s="69"/>
      <c r="D31" s="70"/>
      <c r="E31" s="71"/>
      <c r="F31" s="71"/>
      <c r="G31" s="71"/>
      <c r="H31" s="72"/>
      <c r="I31" s="72"/>
      <c r="J31" s="73"/>
    </row>
    <row r="32" spans="3:10" ht="16.5" thickTop="1" thickBot="1" x14ac:dyDescent="0.3"/>
    <row r="33" spans="1:12" ht="10.5" customHeight="1" thickTop="1" x14ac:dyDescent="0.25">
      <c r="C33" s="74"/>
      <c r="D33" s="75"/>
      <c r="E33" s="75"/>
      <c r="F33" s="75"/>
      <c r="G33" s="75"/>
      <c r="H33" s="75"/>
      <c r="I33" s="75"/>
      <c r="J33" s="76"/>
    </row>
    <row r="34" spans="1:12" ht="27" customHeight="1" x14ac:dyDescent="0.35">
      <c r="C34" s="77"/>
      <c r="D34" s="78" t="s">
        <v>74</v>
      </c>
      <c r="E34" s="79"/>
      <c r="F34" s="79"/>
      <c r="G34" s="79"/>
      <c r="H34" s="79"/>
      <c r="I34" s="79"/>
      <c r="J34" s="80"/>
    </row>
    <row r="35" spans="1:12" s="81" customFormat="1" ht="19.5" customHeight="1" x14ac:dyDescent="0.25">
      <c r="C35" s="82"/>
      <c r="D35" s="83"/>
      <c r="E35" s="84" t="s">
        <v>75</v>
      </c>
      <c r="F35" s="83"/>
      <c r="G35" s="83"/>
      <c r="H35" s="83"/>
      <c r="I35" s="83"/>
      <c r="J35" s="85"/>
    </row>
    <row r="36" spans="1:12" s="81" customFormat="1" ht="19.5" customHeight="1" x14ac:dyDescent="0.25">
      <c r="C36" s="86"/>
      <c r="D36" s="83"/>
      <c r="E36" s="84" t="s">
        <v>85</v>
      </c>
      <c r="F36" s="83"/>
      <c r="G36" s="83"/>
      <c r="H36" s="83"/>
      <c r="I36" s="83"/>
      <c r="J36" s="85"/>
    </row>
    <row r="37" spans="1:12" s="81" customFormat="1" ht="19.5" customHeight="1" x14ac:dyDescent="0.25">
      <c r="C37" s="86"/>
      <c r="D37" s="83"/>
      <c r="E37" s="84" t="s">
        <v>84</v>
      </c>
      <c r="F37" s="83"/>
      <c r="G37" s="83"/>
      <c r="H37" s="83"/>
      <c r="I37" s="83"/>
      <c r="J37" s="85"/>
    </row>
    <row r="38" spans="1:12" s="81" customFormat="1" ht="19.5" customHeight="1" x14ac:dyDescent="0.25">
      <c r="C38" s="86"/>
      <c r="D38" s="83"/>
      <c r="E38" s="84" t="s">
        <v>86</v>
      </c>
      <c r="F38" s="83"/>
      <c r="G38" s="83"/>
      <c r="H38" s="83"/>
      <c r="I38" s="83"/>
      <c r="J38" s="85"/>
    </row>
    <row r="39" spans="1:12" s="81" customFormat="1" ht="19.5" customHeight="1" x14ac:dyDescent="0.25">
      <c r="C39" s="86"/>
      <c r="D39" s="83"/>
      <c r="E39" s="84" t="s">
        <v>87</v>
      </c>
      <c r="F39" s="83"/>
      <c r="G39" s="83"/>
      <c r="H39" s="83"/>
      <c r="I39" s="83"/>
      <c r="J39" s="85"/>
    </row>
    <row r="40" spans="1:12" ht="15.75" thickBot="1" x14ac:dyDescent="0.3">
      <c r="C40" s="87"/>
      <c r="D40" s="88"/>
      <c r="E40" s="89"/>
      <c r="F40" s="88"/>
      <c r="G40" s="88"/>
      <c r="H40" s="88"/>
      <c r="I40" s="88"/>
      <c r="J40" s="90"/>
    </row>
    <row r="41" spans="1:12" ht="15.75" thickTop="1" x14ac:dyDescent="0.25">
      <c r="A41" s="3"/>
      <c r="C41" s="2"/>
    </row>
    <row r="42" spans="1:12" x14ac:dyDescent="0.25">
      <c r="B42" s="94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2" ht="9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</sheetData>
  <mergeCells count="9">
    <mergeCell ref="D23:G24"/>
    <mergeCell ref="F29:J30"/>
    <mergeCell ref="B42:L42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B12"/>
  <sheetViews>
    <sheetView workbookViewId="0">
      <selection activeCell="K22" sqref="K22"/>
    </sheetView>
  </sheetViews>
  <sheetFormatPr defaultRowHeight="15" x14ac:dyDescent="0.25"/>
  <cols>
    <col min="1" max="1" width="15.7109375" customWidth="1"/>
    <col min="2" max="2" width="19" customWidth="1"/>
  </cols>
  <sheetData>
    <row r="3" spans="1:2" x14ac:dyDescent="0.25">
      <c r="A3" s="12" t="s">
        <v>57</v>
      </c>
      <c r="B3" t="s">
        <v>59</v>
      </c>
    </row>
    <row r="4" spans="1:2" x14ac:dyDescent="0.25">
      <c r="A4" s="13" t="s">
        <v>20</v>
      </c>
      <c r="B4" s="15">
        <v>11258.78</v>
      </c>
    </row>
    <row r="5" spans="1:2" x14ac:dyDescent="0.25">
      <c r="A5" s="13" t="s">
        <v>15</v>
      </c>
      <c r="B5" s="15">
        <v>10014.700000000001</v>
      </c>
    </row>
    <row r="6" spans="1:2" x14ac:dyDescent="0.25">
      <c r="A6" s="13" t="s">
        <v>22</v>
      </c>
      <c r="B6" s="15">
        <v>9153.8200000000015</v>
      </c>
    </row>
    <row r="7" spans="1:2" x14ac:dyDescent="0.25">
      <c r="A7" s="13" t="s">
        <v>29</v>
      </c>
      <c r="B7" s="15">
        <v>6414.92</v>
      </c>
    </row>
    <row r="8" spans="1:2" x14ac:dyDescent="0.25">
      <c r="A8" s="13" t="s">
        <v>18</v>
      </c>
      <c r="B8" s="15">
        <v>2251.9</v>
      </c>
    </row>
    <row r="9" spans="1:2" x14ac:dyDescent="0.25">
      <c r="A9" s="13" t="s">
        <v>12</v>
      </c>
      <c r="B9" s="15">
        <v>1835.2600000000002</v>
      </c>
    </row>
    <row r="10" spans="1:2" x14ac:dyDescent="0.25">
      <c r="A10" s="13" t="s">
        <v>24</v>
      </c>
      <c r="B10" s="15">
        <v>1334.75</v>
      </c>
    </row>
    <row r="11" spans="1:2" x14ac:dyDescent="0.25">
      <c r="A11" s="13" t="s">
        <v>27</v>
      </c>
      <c r="B11" s="15">
        <v>1263.3</v>
      </c>
    </row>
    <row r="12" spans="1:2" x14ac:dyDescent="0.25">
      <c r="A12" s="13" t="s">
        <v>58</v>
      </c>
      <c r="B12" s="15">
        <v>43527.43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N1" sqref="N1:N1048576"/>
    </sheetView>
  </sheetViews>
  <sheetFormatPr defaultRowHeight="15" x14ac:dyDescent="0.25"/>
  <cols>
    <col min="3" max="3" width="15.85546875" customWidth="1"/>
    <col min="4" max="4" width="14" customWidth="1"/>
    <col min="6" max="6" width="13.28515625" customWidth="1"/>
    <col min="7" max="7" width="10.7109375" style="5" customWidth="1"/>
    <col min="10" max="10" width="11.42578125" customWidth="1"/>
    <col min="11" max="11" width="15" customWidth="1"/>
  </cols>
  <sheetData>
    <row r="1" spans="1:11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s="4" t="s">
        <v>8</v>
      </c>
      <c r="G1" s="5" t="s">
        <v>9</v>
      </c>
      <c r="H1" t="s">
        <v>48</v>
      </c>
      <c r="I1" t="s">
        <v>49</v>
      </c>
      <c r="J1" s="10" t="s">
        <v>55</v>
      </c>
      <c r="K1" t="s">
        <v>56</v>
      </c>
    </row>
    <row r="2" spans="1:11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 s="4">
        <v>41306</v>
      </c>
      <c r="G2" s="5">
        <v>10</v>
      </c>
    </row>
    <row r="3" spans="1:11" x14ac:dyDescent="0.25">
      <c r="A3">
        <v>2</v>
      </c>
      <c r="B3" t="s">
        <v>11</v>
      </c>
      <c r="C3" t="s">
        <v>15</v>
      </c>
      <c r="D3" t="s">
        <v>16</v>
      </c>
      <c r="E3" t="s">
        <v>17</v>
      </c>
      <c r="F3" s="4">
        <v>41306</v>
      </c>
      <c r="G3" s="5">
        <v>60</v>
      </c>
    </row>
    <row r="4" spans="1:11" x14ac:dyDescent="0.25">
      <c r="A4">
        <v>3</v>
      </c>
      <c r="B4" t="s">
        <v>11</v>
      </c>
      <c r="C4" t="s">
        <v>18</v>
      </c>
      <c r="D4" t="s">
        <v>16</v>
      </c>
      <c r="E4" t="s">
        <v>19</v>
      </c>
      <c r="F4" s="4">
        <v>41310</v>
      </c>
      <c r="G4" s="5">
        <v>45</v>
      </c>
    </row>
    <row r="5" spans="1:11" x14ac:dyDescent="0.25">
      <c r="A5">
        <v>4</v>
      </c>
      <c r="B5" t="s">
        <v>11</v>
      </c>
      <c r="C5" t="s">
        <v>20</v>
      </c>
      <c r="D5" t="s">
        <v>13</v>
      </c>
      <c r="E5" t="s">
        <v>21</v>
      </c>
      <c r="F5" s="4">
        <v>41311</v>
      </c>
      <c r="G5" s="5">
        <v>33</v>
      </c>
    </row>
    <row r="6" spans="1:11" x14ac:dyDescent="0.25">
      <c r="A6">
        <v>5</v>
      </c>
      <c r="B6" t="s">
        <v>11</v>
      </c>
      <c r="C6" t="s">
        <v>22</v>
      </c>
      <c r="D6" t="s">
        <v>16</v>
      </c>
      <c r="E6" t="s">
        <v>23</v>
      </c>
      <c r="F6" s="4">
        <v>41311</v>
      </c>
      <c r="G6" s="5">
        <v>44</v>
      </c>
    </row>
    <row r="7" spans="1:11" x14ac:dyDescent="0.25">
      <c r="A7">
        <v>6</v>
      </c>
      <c r="B7" t="s">
        <v>11</v>
      </c>
      <c r="C7" t="s">
        <v>24</v>
      </c>
      <c r="D7" t="s">
        <v>25</v>
      </c>
      <c r="E7" t="s">
        <v>26</v>
      </c>
      <c r="F7" s="4">
        <v>41311</v>
      </c>
      <c r="G7" s="5">
        <v>12</v>
      </c>
    </row>
    <row r="8" spans="1:11" x14ac:dyDescent="0.25">
      <c r="A8">
        <v>7</v>
      </c>
      <c r="B8" t="s">
        <v>11</v>
      </c>
      <c r="C8" t="s">
        <v>27</v>
      </c>
      <c r="D8" t="s">
        <v>25</v>
      </c>
      <c r="E8" t="s">
        <v>28</v>
      </c>
      <c r="F8" s="4">
        <v>41319</v>
      </c>
      <c r="G8" s="5">
        <v>5</v>
      </c>
    </row>
    <row r="9" spans="1:11" x14ac:dyDescent="0.25">
      <c r="A9">
        <v>8</v>
      </c>
      <c r="B9" t="s">
        <v>11</v>
      </c>
      <c r="C9" t="s">
        <v>29</v>
      </c>
      <c r="D9" t="s">
        <v>30</v>
      </c>
      <c r="E9" t="s">
        <v>31</v>
      </c>
      <c r="F9" s="4">
        <v>41319</v>
      </c>
      <c r="G9" s="5">
        <v>8</v>
      </c>
    </row>
    <row r="10" spans="1:11" x14ac:dyDescent="0.25">
      <c r="A10">
        <v>9</v>
      </c>
      <c r="B10" t="s">
        <v>11</v>
      </c>
      <c r="C10" t="s">
        <v>12</v>
      </c>
      <c r="D10" t="s">
        <v>32</v>
      </c>
      <c r="E10" t="s">
        <v>33</v>
      </c>
      <c r="F10" s="4">
        <v>41319</v>
      </c>
      <c r="G10" s="5">
        <v>24</v>
      </c>
    </row>
    <row r="11" spans="1:11" x14ac:dyDescent="0.25">
      <c r="A11">
        <v>10</v>
      </c>
      <c r="B11" t="s">
        <v>11</v>
      </c>
      <c r="C11" t="s">
        <v>15</v>
      </c>
      <c r="D11" t="s">
        <v>32</v>
      </c>
      <c r="E11" t="s">
        <v>34</v>
      </c>
      <c r="F11" s="4">
        <v>41319</v>
      </c>
      <c r="G11" s="5">
        <v>32</v>
      </c>
    </row>
    <row r="12" spans="1:11" x14ac:dyDescent="0.25">
      <c r="A12">
        <v>11</v>
      </c>
      <c r="B12" t="s">
        <v>11</v>
      </c>
      <c r="C12" t="s">
        <v>18</v>
      </c>
      <c r="D12" t="s">
        <v>32</v>
      </c>
      <c r="E12" t="s">
        <v>35</v>
      </c>
      <c r="F12" s="4">
        <v>41319</v>
      </c>
      <c r="G12" s="5">
        <v>24</v>
      </c>
    </row>
    <row r="13" spans="1:11" x14ac:dyDescent="0.25">
      <c r="A13">
        <v>12</v>
      </c>
      <c r="B13" t="s">
        <v>11</v>
      </c>
      <c r="C13" t="s">
        <v>20</v>
      </c>
      <c r="D13" t="s">
        <v>13</v>
      </c>
      <c r="E13" t="s">
        <v>36</v>
      </c>
      <c r="F13" s="4">
        <v>41321</v>
      </c>
      <c r="G13" s="5">
        <v>20</v>
      </c>
    </row>
    <row r="14" spans="1:11" x14ac:dyDescent="0.25">
      <c r="A14">
        <v>13</v>
      </c>
      <c r="B14" t="s">
        <v>11</v>
      </c>
      <c r="C14" t="s">
        <v>22</v>
      </c>
      <c r="D14" t="s">
        <v>13</v>
      </c>
      <c r="E14" t="s">
        <v>37</v>
      </c>
      <c r="F14" s="4">
        <v>41321</v>
      </c>
      <c r="G14" s="5">
        <v>45</v>
      </c>
    </row>
    <row r="15" spans="1:11" x14ac:dyDescent="0.25">
      <c r="A15">
        <v>14</v>
      </c>
      <c r="B15" t="s">
        <v>11</v>
      </c>
      <c r="C15" t="s">
        <v>24</v>
      </c>
      <c r="D15" t="s">
        <v>30</v>
      </c>
      <c r="E15" t="s">
        <v>38</v>
      </c>
      <c r="F15" s="4">
        <v>41321</v>
      </c>
      <c r="G15" s="5">
        <v>45</v>
      </c>
    </row>
    <row r="16" spans="1:11" x14ac:dyDescent="0.25">
      <c r="A16">
        <v>15</v>
      </c>
      <c r="B16" t="s">
        <v>11</v>
      </c>
      <c r="C16" t="s">
        <v>27</v>
      </c>
      <c r="D16" t="s">
        <v>13</v>
      </c>
      <c r="E16" t="s">
        <v>39</v>
      </c>
      <c r="F16" s="4">
        <v>41322</v>
      </c>
      <c r="G16" s="5">
        <v>45</v>
      </c>
    </row>
    <row r="17" spans="1:7" x14ac:dyDescent="0.25">
      <c r="A17">
        <v>16</v>
      </c>
      <c r="B17" t="s">
        <v>11</v>
      </c>
      <c r="C17" t="s">
        <v>29</v>
      </c>
      <c r="D17" t="s">
        <v>32</v>
      </c>
      <c r="E17" t="s">
        <v>40</v>
      </c>
      <c r="F17" s="4">
        <v>41326</v>
      </c>
      <c r="G17" s="5">
        <v>12</v>
      </c>
    </row>
    <row r="18" spans="1:7" x14ac:dyDescent="0.25">
      <c r="A18">
        <v>17</v>
      </c>
      <c r="B18" t="s">
        <v>11</v>
      </c>
      <c r="C18" t="s">
        <v>12</v>
      </c>
      <c r="D18" t="s">
        <v>13</v>
      </c>
      <c r="E18" t="s">
        <v>41</v>
      </c>
      <c r="F18" s="4">
        <v>41327</v>
      </c>
      <c r="G18" s="5">
        <v>1</v>
      </c>
    </row>
    <row r="19" spans="1:7" x14ac:dyDescent="0.25">
      <c r="A19">
        <v>18</v>
      </c>
      <c r="B19" t="s">
        <v>11</v>
      </c>
      <c r="C19" t="s">
        <v>15</v>
      </c>
      <c r="D19" t="s">
        <v>42</v>
      </c>
      <c r="E19" t="s">
        <v>43</v>
      </c>
      <c r="F19" s="4">
        <v>41327</v>
      </c>
      <c r="G19" s="5">
        <v>145</v>
      </c>
    </row>
    <row r="20" spans="1:7" x14ac:dyDescent="0.25">
      <c r="A20">
        <v>19</v>
      </c>
      <c r="B20" t="s">
        <v>11</v>
      </c>
      <c r="C20" t="s">
        <v>18</v>
      </c>
      <c r="D20" t="s">
        <v>42</v>
      </c>
      <c r="E20" t="s">
        <v>43</v>
      </c>
      <c r="F20" s="4">
        <v>41331</v>
      </c>
      <c r="G20" s="5">
        <v>10</v>
      </c>
    </row>
    <row r="21" spans="1:7" x14ac:dyDescent="0.25">
      <c r="A21">
        <v>20</v>
      </c>
      <c r="B21" t="s">
        <v>44</v>
      </c>
      <c r="C21" t="s">
        <v>20</v>
      </c>
      <c r="D21" t="s">
        <v>16</v>
      </c>
      <c r="E21" t="s">
        <v>19</v>
      </c>
      <c r="F21" s="4">
        <v>41336</v>
      </c>
      <c r="G21" s="5">
        <v>20</v>
      </c>
    </row>
    <row r="22" spans="1:7" x14ac:dyDescent="0.25">
      <c r="A22">
        <v>21</v>
      </c>
      <c r="B22" t="s">
        <v>44</v>
      </c>
      <c r="C22" t="s">
        <v>22</v>
      </c>
      <c r="D22" t="s">
        <v>42</v>
      </c>
      <c r="E22" t="s">
        <v>45</v>
      </c>
      <c r="F22" s="4">
        <v>41337</v>
      </c>
      <c r="G22" s="5">
        <v>30</v>
      </c>
    </row>
    <row r="23" spans="1:7" x14ac:dyDescent="0.25">
      <c r="A23">
        <v>22</v>
      </c>
      <c r="B23" t="s">
        <v>44</v>
      </c>
      <c r="C23" t="s">
        <v>24</v>
      </c>
      <c r="D23" t="s">
        <v>16</v>
      </c>
      <c r="E23" t="s">
        <v>19</v>
      </c>
      <c r="F23" s="4">
        <v>41338</v>
      </c>
      <c r="G23" s="5">
        <v>12</v>
      </c>
    </row>
    <row r="24" spans="1:7" x14ac:dyDescent="0.25">
      <c r="A24">
        <v>23</v>
      </c>
      <c r="B24" t="s">
        <v>44</v>
      </c>
      <c r="C24" t="s">
        <v>27</v>
      </c>
      <c r="D24" t="s">
        <v>32</v>
      </c>
      <c r="E24" t="s">
        <v>34</v>
      </c>
      <c r="F24" s="4">
        <v>41339</v>
      </c>
      <c r="G24" s="5">
        <v>15</v>
      </c>
    </row>
    <row r="25" spans="1:7" x14ac:dyDescent="0.25">
      <c r="A25">
        <v>24</v>
      </c>
      <c r="B25" t="s">
        <v>44</v>
      </c>
      <c r="C25" t="s">
        <v>29</v>
      </c>
      <c r="D25" t="s">
        <v>30</v>
      </c>
      <c r="E25" t="s">
        <v>38</v>
      </c>
      <c r="F25" s="4">
        <v>41340</v>
      </c>
      <c r="G25" s="5">
        <v>18</v>
      </c>
    </row>
    <row r="26" spans="1:7" x14ac:dyDescent="0.25">
      <c r="A26">
        <v>25</v>
      </c>
      <c r="B26" t="s">
        <v>44</v>
      </c>
      <c r="C26" t="s">
        <v>12</v>
      </c>
      <c r="D26" t="s">
        <v>16</v>
      </c>
      <c r="E26" t="s">
        <v>46</v>
      </c>
      <c r="F26" s="4">
        <v>41341</v>
      </c>
      <c r="G26" s="5">
        <v>6</v>
      </c>
    </row>
    <row r="27" spans="1:7" x14ac:dyDescent="0.25">
      <c r="A27">
        <v>26</v>
      </c>
      <c r="B27" t="s">
        <v>44</v>
      </c>
      <c r="C27" t="s">
        <v>15</v>
      </c>
      <c r="D27" t="s">
        <v>30</v>
      </c>
      <c r="E27" t="s">
        <v>47</v>
      </c>
      <c r="F27" s="4">
        <v>41341</v>
      </c>
      <c r="G27" s="5">
        <v>12</v>
      </c>
    </row>
    <row r="28" spans="1:7" x14ac:dyDescent="0.25">
      <c r="A28">
        <v>27</v>
      </c>
      <c r="B28" t="s">
        <v>44</v>
      </c>
      <c r="C28" t="s">
        <v>18</v>
      </c>
      <c r="D28" t="s">
        <v>13</v>
      </c>
      <c r="E28" t="s">
        <v>21</v>
      </c>
      <c r="F28" s="4">
        <v>41342</v>
      </c>
      <c r="G28" s="5">
        <v>49</v>
      </c>
    </row>
    <row r="29" spans="1:7" x14ac:dyDescent="0.25">
      <c r="A29">
        <v>28</v>
      </c>
      <c r="B29" t="s">
        <v>44</v>
      </c>
      <c r="C29" t="s">
        <v>20</v>
      </c>
      <c r="D29" t="s">
        <v>13</v>
      </c>
      <c r="E29" t="s">
        <v>36</v>
      </c>
      <c r="F29" s="4">
        <v>41343</v>
      </c>
      <c r="G29" s="5">
        <v>51</v>
      </c>
    </row>
    <row r="30" spans="1:7" x14ac:dyDescent="0.25">
      <c r="A30">
        <v>29</v>
      </c>
      <c r="B30" t="s">
        <v>44</v>
      </c>
      <c r="C30" t="s">
        <v>22</v>
      </c>
      <c r="D30" t="s">
        <v>13</v>
      </c>
      <c r="E30" t="s">
        <v>14</v>
      </c>
      <c r="F30" s="4">
        <v>41343</v>
      </c>
      <c r="G30" s="5">
        <v>14</v>
      </c>
    </row>
    <row r="31" spans="1:7" x14ac:dyDescent="0.25">
      <c r="A31">
        <v>30</v>
      </c>
      <c r="B31" t="s">
        <v>44</v>
      </c>
      <c r="C31" t="s">
        <v>24</v>
      </c>
      <c r="D31" t="s">
        <v>25</v>
      </c>
      <c r="E31" t="s">
        <v>26</v>
      </c>
      <c r="F31" s="4">
        <v>41343</v>
      </c>
      <c r="G31" s="5">
        <v>87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5"/>
  <sheetViews>
    <sheetView topLeftCell="D1" workbookViewId="0">
      <selection activeCell="I24" sqref="I24"/>
    </sheetView>
  </sheetViews>
  <sheetFormatPr defaultRowHeight="15" x14ac:dyDescent="0.25"/>
  <cols>
    <col min="1" max="1" width="14.42578125" hidden="1" customWidth="1"/>
    <col min="2" max="3" width="0" hidden="1" customWidth="1"/>
    <col min="5" max="5" width="13.7109375" customWidth="1"/>
  </cols>
  <sheetData>
    <row r="2" spans="1:26" x14ac:dyDescent="0.25">
      <c r="A2" s="6" t="s">
        <v>50</v>
      </c>
      <c r="B2" s="6"/>
      <c r="E2" s="7" t="s">
        <v>53</v>
      </c>
      <c r="F2" s="7"/>
      <c r="G2" s="7"/>
    </row>
    <row r="3" spans="1:26" x14ac:dyDescent="0.25">
      <c r="E3" t="s">
        <v>54</v>
      </c>
      <c r="F3" s="8">
        <v>7.0000000000000007E-2</v>
      </c>
    </row>
    <row r="4" spans="1:26" x14ac:dyDescent="0.25">
      <c r="A4" s="9" t="s">
        <v>7</v>
      </c>
      <c r="B4" s="9" t="s">
        <v>10</v>
      </c>
      <c r="E4" t="s">
        <v>51</v>
      </c>
      <c r="F4" s="8">
        <v>0.05</v>
      </c>
    </row>
    <row r="5" spans="1:26" x14ac:dyDescent="0.25">
      <c r="A5" t="s">
        <v>14</v>
      </c>
      <c r="B5">
        <v>251</v>
      </c>
      <c r="E5" t="s">
        <v>52</v>
      </c>
      <c r="F5" s="8">
        <v>0.02</v>
      </c>
    </row>
    <row r="6" spans="1:26" x14ac:dyDescent="0.25">
      <c r="A6" t="s">
        <v>17</v>
      </c>
      <c r="B6">
        <v>324</v>
      </c>
    </row>
    <row r="7" spans="1:26" x14ac:dyDescent="0.25">
      <c r="A7" t="s">
        <v>19</v>
      </c>
      <c r="B7">
        <v>75</v>
      </c>
    </row>
    <row r="8" spans="1:26" x14ac:dyDescent="0.25">
      <c r="A8" t="s">
        <v>21</v>
      </c>
      <c r="B8">
        <v>784</v>
      </c>
    </row>
    <row r="9" spans="1:26" x14ac:dyDescent="0.25">
      <c r="A9" t="s">
        <v>23</v>
      </c>
      <c r="B9">
        <v>2257</v>
      </c>
      <c r="E9" s="9" t="s">
        <v>7</v>
      </c>
      <c r="F9" t="s">
        <v>14</v>
      </c>
      <c r="G9" t="s">
        <v>17</v>
      </c>
      <c r="H9" t="s">
        <v>19</v>
      </c>
      <c r="I9" t="s">
        <v>21</v>
      </c>
      <c r="J9" t="s">
        <v>23</v>
      </c>
      <c r="K9" t="s">
        <v>26</v>
      </c>
      <c r="L9" t="s">
        <v>28</v>
      </c>
      <c r="M9" t="s">
        <v>31</v>
      </c>
      <c r="N9" t="s">
        <v>33</v>
      </c>
      <c r="O9" t="s">
        <v>34</v>
      </c>
      <c r="P9" t="s">
        <v>35</v>
      </c>
      <c r="Q9" t="s">
        <v>36</v>
      </c>
      <c r="R9" t="s">
        <v>37</v>
      </c>
      <c r="S9" t="s">
        <v>38</v>
      </c>
      <c r="T9" t="s">
        <v>39</v>
      </c>
      <c r="U9" t="s">
        <v>40</v>
      </c>
      <c r="V9" t="s">
        <v>41</v>
      </c>
      <c r="W9" t="s">
        <v>43</v>
      </c>
      <c r="X9" t="s">
        <v>45</v>
      </c>
      <c r="Y9" t="s">
        <v>46</v>
      </c>
      <c r="Z9" t="s">
        <v>47</v>
      </c>
    </row>
    <row r="10" spans="1:26" x14ac:dyDescent="0.25">
      <c r="A10" t="s">
        <v>26</v>
      </c>
      <c r="B10">
        <v>125</v>
      </c>
      <c r="E10" s="9" t="s">
        <v>10</v>
      </c>
      <c r="F10">
        <v>251</v>
      </c>
      <c r="G10">
        <v>324</v>
      </c>
      <c r="H10">
        <v>75</v>
      </c>
      <c r="I10">
        <v>784</v>
      </c>
      <c r="J10">
        <v>2257</v>
      </c>
      <c r="K10">
        <v>125</v>
      </c>
      <c r="L10">
        <v>1257</v>
      </c>
      <c r="M10">
        <v>3578</v>
      </c>
      <c r="N10">
        <v>872</v>
      </c>
      <c r="O10">
        <v>1398</v>
      </c>
      <c r="P10">
        <v>350</v>
      </c>
      <c r="Q10">
        <v>2174</v>
      </c>
      <c r="R10">
        <v>159</v>
      </c>
      <c r="S10">
        <v>336</v>
      </c>
      <c r="T10">
        <v>99</v>
      </c>
      <c r="U10">
        <v>5789</v>
      </c>
      <c r="V10">
        <v>4578</v>
      </c>
      <c r="W10">
        <v>478</v>
      </c>
      <c r="X10">
        <v>155</v>
      </c>
      <c r="Y10">
        <v>2157</v>
      </c>
      <c r="Z10">
        <v>3257</v>
      </c>
    </row>
    <row r="11" spans="1:26" x14ac:dyDescent="0.25">
      <c r="A11" t="s">
        <v>28</v>
      </c>
      <c r="B11">
        <v>1257</v>
      </c>
      <c r="F11" s="8"/>
    </row>
    <row r="12" spans="1:26" x14ac:dyDescent="0.25">
      <c r="A12" t="s">
        <v>31</v>
      </c>
      <c r="B12">
        <v>3578</v>
      </c>
      <c r="F12" s="8"/>
    </row>
    <row r="13" spans="1:26" x14ac:dyDescent="0.25">
      <c r="A13" t="s">
        <v>33</v>
      </c>
      <c r="B13">
        <v>872</v>
      </c>
    </row>
    <row r="14" spans="1:26" x14ac:dyDescent="0.25">
      <c r="A14" t="s">
        <v>34</v>
      </c>
      <c r="B14">
        <v>1398</v>
      </c>
    </row>
    <row r="15" spans="1:26" x14ac:dyDescent="0.25">
      <c r="A15" t="s">
        <v>35</v>
      </c>
      <c r="B15">
        <v>350</v>
      </c>
    </row>
    <row r="16" spans="1:26" x14ac:dyDescent="0.25">
      <c r="A16" t="s">
        <v>36</v>
      </c>
      <c r="B16">
        <v>2174</v>
      </c>
    </row>
    <row r="17" spans="1:2" x14ac:dyDescent="0.25">
      <c r="A17" t="s">
        <v>37</v>
      </c>
      <c r="B17">
        <v>159</v>
      </c>
    </row>
    <row r="18" spans="1:2" x14ac:dyDescent="0.25">
      <c r="A18" t="s">
        <v>38</v>
      </c>
      <c r="B18">
        <v>336</v>
      </c>
    </row>
    <row r="19" spans="1:2" x14ac:dyDescent="0.25">
      <c r="A19" t="s">
        <v>39</v>
      </c>
      <c r="B19">
        <v>99</v>
      </c>
    </row>
    <row r="20" spans="1:2" x14ac:dyDescent="0.25">
      <c r="A20" t="s">
        <v>40</v>
      </c>
      <c r="B20">
        <v>5789</v>
      </c>
    </row>
    <row r="21" spans="1:2" x14ac:dyDescent="0.25">
      <c r="A21" t="s">
        <v>41</v>
      </c>
      <c r="B21">
        <v>4578</v>
      </c>
    </row>
    <row r="22" spans="1:2" x14ac:dyDescent="0.25">
      <c r="A22" t="s">
        <v>43</v>
      </c>
      <c r="B22">
        <v>478</v>
      </c>
    </row>
    <row r="23" spans="1:2" x14ac:dyDescent="0.25">
      <c r="A23" t="s">
        <v>45</v>
      </c>
      <c r="B23">
        <v>155</v>
      </c>
    </row>
    <row r="24" spans="1:2" x14ac:dyDescent="0.25">
      <c r="A24" t="s">
        <v>46</v>
      </c>
      <c r="B24">
        <v>2157</v>
      </c>
    </row>
    <row r="25" spans="1:2" x14ac:dyDescent="0.25">
      <c r="A25" t="s">
        <v>47</v>
      </c>
      <c r="B25">
        <v>3257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F6" sqref="F6"/>
    </sheetView>
  </sheetViews>
  <sheetFormatPr defaultRowHeight="15" x14ac:dyDescent="0.25"/>
  <cols>
    <col min="1" max="1" width="14.42578125" customWidth="1"/>
    <col min="5" max="5" width="13.7109375" customWidth="1"/>
  </cols>
  <sheetData>
    <row r="2" spans="1:7" x14ac:dyDescent="0.25">
      <c r="A2" s="6" t="s">
        <v>50</v>
      </c>
      <c r="B2" s="6"/>
      <c r="E2" s="7" t="s">
        <v>53</v>
      </c>
      <c r="F2" s="7"/>
      <c r="G2" s="7"/>
    </row>
    <row r="3" spans="1:7" x14ac:dyDescent="0.25">
      <c r="E3" t="s">
        <v>54</v>
      </c>
      <c r="F3" s="8">
        <v>7.0000000000000007E-2</v>
      </c>
    </row>
    <row r="4" spans="1:7" x14ac:dyDescent="0.25">
      <c r="A4" s="9" t="s">
        <v>7</v>
      </c>
      <c r="B4" s="9" t="s">
        <v>10</v>
      </c>
      <c r="E4" t="s">
        <v>51</v>
      </c>
      <c r="F4" s="8">
        <v>0.05</v>
      </c>
    </row>
    <row r="5" spans="1:7" x14ac:dyDescent="0.25">
      <c r="A5" t="s">
        <v>14</v>
      </c>
      <c r="B5">
        <v>251</v>
      </c>
      <c r="E5" t="s">
        <v>52</v>
      </c>
      <c r="F5" s="8">
        <v>0.02</v>
      </c>
    </row>
    <row r="6" spans="1:7" x14ac:dyDescent="0.25">
      <c r="A6" t="s">
        <v>17</v>
      </c>
      <c r="B6">
        <v>324</v>
      </c>
    </row>
    <row r="7" spans="1:7" x14ac:dyDescent="0.25">
      <c r="A7" t="s">
        <v>19</v>
      </c>
      <c r="B7">
        <v>75</v>
      </c>
    </row>
    <row r="8" spans="1:7" x14ac:dyDescent="0.25">
      <c r="A8" t="s">
        <v>21</v>
      </c>
      <c r="B8">
        <v>784</v>
      </c>
    </row>
    <row r="9" spans="1:7" x14ac:dyDescent="0.25">
      <c r="A9" t="s">
        <v>23</v>
      </c>
      <c r="B9">
        <v>2257</v>
      </c>
      <c r="E9" s="16" t="s">
        <v>53</v>
      </c>
      <c r="F9" s="16"/>
      <c r="G9" s="16"/>
    </row>
    <row r="10" spans="1:7" x14ac:dyDescent="0.25">
      <c r="A10" t="s">
        <v>26</v>
      </c>
      <c r="B10">
        <v>125</v>
      </c>
      <c r="E10">
        <v>50000</v>
      </c>
      <c r="F10" s="8">
        <v>7.0000000000000007E-2</v>
      </c>
    </row>
    <row r="11" spans="1:7" x14ac:dyDescent="0.25">
      <c r="A11" t="s">
        <v>28</v>
      </c>
      <c r="B11">
        <v>1257</v>
      </c>
      <c r="E11">
        <v>10000</v>
      </c>
      <c r="F11" s="8">
        <v>0.05</v>
      </c>
    </row>
    <row r="12" spans="1:7" x14ac:dyDescent="0.25">
      <c r="A12" t="s">
        <v>31</v>
      </c>
      <c r="B12">
        <v>3578</v>
      </c>
      <c r="E12">
        <v>1000</v>
      </c>
      <c r="F12" s="8">
        <v>0.02</v>
      </c>
    </row>
    <row r="13" spans="1:7" x14ac:dyDescent="0.25">
      <c r="A13" t="s">
        <v>33</v>
      </c>
      <c r="B13">
        <v>872</v>
      </c>
      <c r="F13">
        <v>0</v>
      </c>
    </row>
    <row r="14" spans="1:7" x14ac:dyDescent="0.25">
      <c r="A14" t="s">
        <v>34</v>
      </c>
      <c r="B14">
        <v>1398</v>
      </c>
    </row>
    <row r="15" spans="1:7" x14ac:dyDescent="0.25">
      <c r="A15" t="s">
        <v>35</v>
      </c>
      <c r="B15">
        <v>350</v>
      </c>
    </row>
    <row r="16" spans="1:7" x14ac:dyDescent="0.25">
      <c r="A16" t="s">
        <v>36</v>
      </c>
      <c r="B16">
        <v>2174</v>
      </c>
    </row>
    <row r="17" spans="1:2" x14ac:dyDescent="0.25">
      <c r="A17" t="s">
        <v>37</v>
      </c>
      <c r="B17">
        <v>159</v>
      </c>
    </row>
    <row r="18" spans="1:2" x14ac:dyDescent="0.25">
      <c r="A18" t="s">
        <v>38</v>
      </c>
      <c r="B18">
        <v>336</v>
      </c>
    </row>
    <row r="19" spans="1:2" x14ac:dyDescent="0.25">
      <c r="A19" t="s">
        <v>39</v>
      </c>
      <c r="B19">
        <v>99</v>
      </c>
    </row>
    <row r="20" spans="1:2" x14ac:dyDescent="0.25">
      <c r="A20" t="s">
        <v>40</v>
      </c>
      <c r="B20">
        <v>5789</v>
      </c>
    </row>
    <row r="21" spans="1:2" x14ac:dyDescent="0.25">
      <c r="A21" t="s">
        <v>41</v>
      </c>
      <c r="B21">
        <v>4578</v>
      </c>
    </row>
    <row r="22" spans="1:2" x14ac:dyDescent="0.25">
      <c r="A22" t="s">
        <v>43</v>
      </c>
      <c r="B22">
        <v>478</v>
      </c>
    </row>
    <row r="23" spans="1:2" x14ac:dyDescent="0.25">
      <c r="A23" t="s">
        <v>45</v>
      </c>
      <c r="B23">
        <v>155</v>
      </c>
    </row>
    <row r="24" spans="1:2" x14ac:dyDescent="0.25">
      <c r="A24" t="s">
        <v>46</v>
      </c>
      <c r="B24">
        <v>2157</v>
      </c>
    </row>
    <row r="25" spans="1:2" x14ac:dyDescent="0.25">
      <c r="A25" t="s">
        <v>47</v>
      </c>
      <c r="B25">
        <v>3257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E16" sqref="E16"/>
    </sheetView>
  </sheetViews>
  <sheetFormatPr defaultRowHeight="15" x14ac:dyDescent="0.25"/>
  <cols>
    <col min="2" max="2" width="18.140625" customWidth="1"/>
    <col min="3" max="3" width="9" customWidth="1"/>
    <col min="4" max="7" width="18.140625" customWidth="1"/>
  </cols>
  <sheetData>
    <row r="1" spans="2:6" x14ac:dyDescent="0.25">
      <c r="B1" s="1" t="s">
        <v>4</v>
      </c>
      <c r="D1" s="1" t="s">
        <v>5</v>
      </c>
      <c r="F1" s="1" t="s">
        <v>6</v>
      </c>
    </row>
    <row r="2" spans="2:6" x14ac:dyDescent="0.25">
      <c r="B2" t="s">
        <v>11</v>
      </c>
      <c r="D2" t="s">
        <v>12</v>
      </c>
      <c r="F2" t="s">
        <v>13</v>
      </c>
    </row>
    <row r="3" spans="2:6" x14ac:dyDescent="0.25">
      <c r="B3" t="s">
        <v>44</v>
      </c>
      <c r="D3" t="s">
        <v>15</v>
      </c>
      <c r="F3" t="s">
        <v>16</v>
      </c>
    </row>
    <row r="4" spans="2:6" x14ac:dyDescent="0.25">
      <c r="D4" t="s">
        <v>18</v>
      </c>
      <c r="F4" t="s">
        <v>25</v>
      </c>
    </row>
    <row r="5" spans="2:6" x14ac:dyDescent="0.25">
      <c r="D5" t="s">
        <v>20</v>
      </c>
      <c r="F5" t="s">
        <v>30</v>
      </c>
    </row>
    <row r="6" spans="2:6" x14ac:dyDescent="0.25">
      <c r="D6" t="s">
        <v>22</v>
      </c>
      <c r="F6" t="s">
        <v>32</v>
      </c>
    </row>
    <row r="7" spans="2:6" x14ac:dyDescent="0.25">
      <c r="D7" t="s">
        <v>24</v>
      </c>
      <c r="F7" t="s">
        <v>42</v>
      </c>
    </row>
    <row r="8" spans="2:6" x14ac:dyDescent="0.25">
      <c r="D8" t="s">
        <v>27</v>
      </c>
    </row>
    <row r="9" spans="2:6" x14ac:dyDescent="0.25">
      <c r="D9" t="s">
        <v>29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I2" sqref="I2"/>
    </sheetView>
  </sheetViews>
  <sheetFormatPr defaultRowHeight="15" x14ac:dyDescent="0.25"/>
  <cols>
    <col min="3" max="3" width="16.85546875" customWidth="1"/>
    <col min="4" max="4" width="15.140625" customWidth="1"/>
    <col min="5" max="5" width="10.42578125" customWidth="1"/>
    <col min="6" max="6" width="13.28515625" customWidth="1"/>
    <col min="7" max="7" width="10.7109375" style="5" customWidth="1"/>
    <col min="8" max="9" width="10.5703125" style="5" customWidth="1"/>
    <col min="10" max="10" width="12.85546875" style="10" customWidth="1"/>
    <col min="11" max="11" width="15" customWidth="1"/>
  </cols>
  <sheetData>
    <row r="1" spans="1:11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s="4" t="s">
        <v>8</v>
      </c>
      <c r="G1" s="5" t="s">
        <v>9</v>
      </c>
      <c r="H1" s="5" t="s">
        <v>48</v>
      </c>
      <c r="I1" s="5" t="s">
        <v>49</v>
      </c>
      <c r="J1" s="10" t="s">
        <v>55</v>
      </c>
      <c r="K1" t="s">
        <v>56</v>
      </c>
    </row>
    <row r="2" spans="1:11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 s="4">
        <v>41306</v>
      </c>
      <c r="G2" s="5">
        <v>10</v>
      </c>
      <c r="H2" s="5">
        <f>VLOOKUP(E2,Konstanty!$A$5:$B$25,2,FALSE)</f>
        <v>251</v>
      </c>
      <c r="I2" s="5">
        <f>G2*H2</f>
        <v>2510</v>
      </c>
      <c r="J2" s="10">
        <f>IF(I2&gt;50000,7%,IF(I2&gt;10000,5%,IF(I2&gt;1000,2%,0)))</f>
        <v>0.02</v>
      </c>
      <c r="K2" s="11">
        <f>I2*J2</f>
        <v>50.2</v>
      </c>
    </row>
    <row r="3" spans="1:11" x14ac:dyDescent="0.25">
      <c r="A3">
        <v>2</v>
      </c>
      <c r="B3" t="s">
        <v>11</v>
      </c>
      <c r="C3" t="s">
        <v>15</v>
      </c>
      <c r="D3" t="s">
        <v>16</v>
      </c>
      <c r="E3" t="s">
        <v>17</v>
      </c>
      <c r="F3" s="4">
        <v>41306</v>
      </c>
      <c r="G3" s="5">
        <v>60</v>
      </c>
      <c r="H3" s="5">
        <f>VLOOKUP(E3,Konstanty!$A$5:$B$25,2,FALSE)</f>
        <v>324</v>
      </c>
      <c r="I3" s="5">
        <f t="shared" ref="I3:I31" si="0">G3*H3</f>
        <v>19440</v>
      </c>
      <c r="J3" s="10">
        <f t="shared" ref="J3:J31" si="1">IF(I3&gt;50000,7%,IF(I3&gt;10000,5%,IF(I3&gt;1000,2%,0)))</f>
        <v>0.05</v>
      </c>
      <c r="K3" s="11">
        <f t="shared" ref="K3:K31" si="2">I3*J3</f>
        <v>972</v>
      </c>
    </row>
    <row r="4" spans="1:11" x14ac:dyDescent="0.25">
      <c r="A4">
        <v>3</v>
      </c>
      <c r="B4" t="s">
        <v>11</v>
      </c>
      <c r="C4" t="s">
        <v>18</v>
      </c>
      <c r="D4" t="s">
        <v>16</v>
      </c>
      <c r="E4" t="s">
        <v>19</v>
      </c>
      <c r="F4" s="4">
        <v>41310</v>
      </c>
      <c r="G4" s="5">
        <v>45</v>
      </c>
      <c r="H4" s="5">
        <f>VLOOKUP(E4,Konstanty!$A$5:$B$25,2,FALSE)</f>
        <v>75</v>
      </c>
      <c r="I4" s="5">
        <f t="shared" si="0"/>
        <v>3375</v>
      </c>
      <c r="J4" s="10">
        <f t="shared" si="1"/>
        <v>0.02</v>
      </c>
      <c r="K4" s="11">
        <f t="shared" si="2"/>
        <v>67.5</v>
      </c>
    </row>
    <row r="5" spans="1:11" x14ac:dyDescent="0.25">
      <c r="A5">
        <v>4</v>
      </c>
      <c r="B5" t="s">
        <v>11</v>
      </c>
      <c r="C5" t="s">
        <v>20</v>
      </c>
      <c r="D5" t="s">
        <v>13</v>
      </c>
      <c r="E5" t="s">
        <v>21</v>
      </c>
      <c r="F5" s="4">
        <v>41311</v>
      </c>
      <c r="G5" s="5">
        <v>33</v>
      </c>
      <c r="H5" s="5">
        <f>VLOOKUP(E5,Konstanty!$A$5:$B$25,2,FALSE)</f>
        <v>784</v>
      </c>
      <c r="I5" s="5">
        <f t="shared" si="0"/>
        <v>25872</v>
      </c>
      <c r="J5" s="10">
        <f t="shared" si="1"/>
        <v>0.05</v>
      </c>
      <c r="K5" s="11">
        <f t="shared" si="2"/>
        <v>1293.6000000000001</v>
      </c>
    </row>
    <row r="6" spans="1:11" x14ac:dyDescent="0.25">
      <c r="A6">
        <v>5</v>
      </c>
      <c r="B6" t="s">
        <v>11</v>
      </c>
      <c r="C6" t="s">
        <v>22</v>
      </c>
      <c r="D6" t="s">
        <v>16</v>
      </c>
      <c r="E6" t="s">
        <v>23</v>
      </c>
      <c r="F6" s="4">
        <v>41311</v>
      </c>
      <c r="G6" s="5">
        <v>56</v>
      </c>
      <c r="H6" s="5">
        <f>VLOOKUP(E6,Konstanty!$A$5:$B$25,2,FALSE)</f>
        <v>2257</v>
      </c>
      <c r="I6" s="5">
        <f t="shared" si="0"/>
        <v>126392</v>
      </c>
      <c r="J6" s="10">
        <f t="shared" si="1"/>
        <v>7.0000000000000007E-2</v>
      </c>
      <c r="K6" s="11">
        <f t="shared" si="2"/>
        <v>8847.44</v>
      </c>
    </row>
    <row r="7" spans="1:11" x14ac:dyDescent="0.25">
      <c r="A7">
        <v>6</v>
      </c>
      <c r="B7" t="s">
        <v>11</v>
      </c>
      <c r="C7" t="s">
        <v>24</v>
      </c>
      <c r="D7" t="s">
        <v>25</v>
      </c>
      <c r="E7" t="s">
        <v>26</v>
      </c>
      <c r="F7" s="4">
        <v>41311</v>
      </c>
      <c r="G7" s="5">
        <v>14</v>
      </c>
      <c r="H7" s="5">
        <f>VLOOKUP(E7,Konstanty!$A$5:$B$25,2,FALSE)</f>
        <v>125</v>
      </c>
      <c r="I7" s="5">
        <f t="shared" si="0"/>
        <v>1750</v>
      </c>
      <c r="J7" s="10">
        <f t="shared" si="1"/>
        <v>0.02</v>
      </c>
      <c r="K7" s="11">
        <f t="shared" si="2"/>
        <v>35</v>
      </c>
    </row>
    <row r="8" spans="1:11" x14ac:dyDescent="0.25">
      <c r="A8">
        <v>7</v>
      </c>
      <c r="B8" t="s">
        <v>11</v>
      </c>
      <c r="C8" t="s">
        <v>27</v>
      </c>
      <c r="D8" t="s">
        <v>25</v>
      </c>
      <c r="E8" t="s">
        <v>28</v>
      </c>
      <c r="F8" s="4">
        <v>41319</v>
      </c>
      <c r="G8" s="5">
        <v>5</v>
      </c>
      <c r="H8" s="5">
        <f>VLOOKUP(E8,Konstanty!$A$5:$B$25,2,FALSE)</f>
        <v>1257</v>
      </c>
      <c r="I8" s="5">
        <f t="shared" si="0"/>
        <v>6285</v>
      </c>
      <c r="J8" s="10">
        <f t="shared" si="1"/>
        <v>0.02</v>
      </c>
      <c r="K8" s="11">
        <f t="shared" si="2"/>
        <v>125.7</v>
      </c>
    </row>
    <row r="9" spans="1:11" x14ac:dyDescent="0.25">
      <c r="A9">
        <v>8</v>
      </c>
      <c r="B9" t="s">
        <v>11</v>
      </c>
      <c r="C9" t="s">
        <v>29</v>
      </c>
      <c r="D9" t="s">
        <v>30</v>
      </c>
      <c r="E9" t="s">
        <v>31</v>
      </c>
      <c r="F9" s="4">
        <v>41319</v>
      </c>
      <c r="G9" s="5">
        <v>8</v>
      </c>
      <c r="H9" s="5">
        <f>VLOOKUP(E9,Konstanty!$A$5:$B$25,2,FALSE)</f>
        <v>3578</v>
      </c>
      <c r="I9" s="5">
        <f t="shared" si="0"/>
        <v>28624</v>
      </c>
      <c r="J9" s="10">
        <f t="shared" si="1"/>
        <v>0.05</v>
      </c>
      <c r="K9" s="11">
        <f t="shared" si="2"/>
        <v>1431.2</v>
      </c>
    </row>
    <row r="10" spans="1:11" x14ac:dyDescent="0.25">
      <c r="A10">
        <v>9</v>
      </c>
      <c r="B10" t="s">
        <v>11</v>
      </c>
      <c r="C10" t="s">
        <v>12</v>
      </c>
      <c r="D10" t="s">
        <v>32</v>
      </c>
      <c r="E10" t="s">
        <v>33</v>
      </c>
      <c r="F10" s="4">
        <v>41319</v>
      </c>
      <c r="G10" s="5">
        <v>24</v>
      </c>
      <c r="H10" s="5">
        <f>VLOOKUP(E10,Konstanty!$A$5:$B$25,2,FALSE)</f>
        <v>872</v>
      </c>
      <c r="I10" s="5">
        <f t="shared" si="0"/>
        <v>20928</v>
      </c>
      <c r="J10" s="10">
        <f t="shared" si="1"/>
        <v>0.05</v>
      </c>
      <c r="K10" s="11">
        <f t="shared" si="2"/>
        <v>1046.4000000000001</v>
      </c>
    </row>
    <row r="11" spans="1:11" x14ac:dyDescent="0.25">
      <c r="A11">
        <v>10</v>
      </c>
      <c r="B11" t="s">
        <v>11</v>
      </c>
      <c r="C11" t="s">
        <v>15</v>
      </c>
      <c r="D11" t="s">
        <v>32</v>
      </c>
      <c r="E11" t="s">
        <v>34</v>
      </c>
      <c r="F11" s="4">
        <v>41319</v>
      </c>
      <c r="G11" s="5">
        <v>32</v>
      </c>
      <c r="H11" s="5">
        <f>VLOOKUP(E11,Konstanty!$A$5:$B$25,2,FALSE)</f>
        <v>1398</v>
      </c>
      <c r="I11" s="5">
        <f t="shared" si="0"/>
        <v>44736</v>
      </c>
      <c r="J11" s="10">
        <f t="shared" si="1"/>
        <v>0.05</v>
      </c>
      <c r="K11" s="11">
        <f t="shared" si="2"/>
        <v>2236.8000000000002</v>
      </c>
    </row>
    <row r="12" spans="1:11" x14ac:dyDescent="0.25">
      <c r="A12">
        <v>11</v>
      </c>
      <c r="B12" t="s">
        <v>11</v>
      </c>
      <c r="C12" t="s">
        <v>18</v>
      </c>
      <c r="D12" t="s">
        <v>32</v>
      </c>
      <c r="E12" t="s">
        <v>35</v>
      </c>
      <c r="F12" s="4">
        <v>41319</v>
      </c>
      <c r="G12" s="5">
        <v>24</v>
      </c>
      <c r="H12" s="5">
        <f>VLOOKUP(E12,Konstanty!$A$5:$B$25,2,FALSE)</f>
        <v>350</v>
      </c>
      <c r="I12" s="5">
        <f t="shared" si="0"/>
        <v>8400</v>
      </c>
      <c r="J12" s="10">
        <f t="shared" si="1"/>
        <v>0.02</v>
      </c>
      <c r="K12" s="11">
        <f t="shared" si="2"/>
        <v>168</v>
      </c>
    </row>
    <row r="13" spans="1:11" x14ac:dyDescent="0.25">
      <c r="A13">
        <v>12</v>
      </c>
      <c r="B13" t="s">
        <v>11</v>
      </c>
      <c r="C13" t="s">
        <v>20</v>
      </c>
      <c r="D13" t="s">
        <v>13</v>
      </c>
      <c r="E13" t="s">
        <v>36</v>
      </c>
      <c r="F13" s="4">
        <v>41321</v>
      </c>
      <c r="G13" s="5">
        <v>20</v>
      </c>
      <c r="H13" s="5">
        <f>VLOOKUP(E13,Konstanty!$A$5:$B$25,2,FALSE)</f>
        <v>2174</v>
      </c>
      <c r="I13" s="5">
        <f t="shared" si="0"/>
        <v>43480</v>
      </c>
      <c r="J13" s="10">
        <f t="shared" si="1"/>
        <v>0.05</v>
      </c>
      <c r="K13" s="11">
        <f t="shared" si="2"/>
        <v>2174</v>
      </c>
    </row>
    <row r="14" spans="1:11" x14ac:dyDescent="0.25">
      <c r="A14">
        <v>13</v>
      </c>
      <c r="B14" t="s">
        <v>11</v>
      </c>
      <c r="C14" t="s">
        <v>22</v>
      </c>
      <c r="D14" t="s">
        <v>13</v>
      </c>
      <c r="E14" t="s">
        <v>37</v>
      </c>
      <c r="F14" s="4">
        <v>41321</v>
      </c>
      <c r="G14" s="5">
        <v>45</v>
      </c>
      <c r="H14" s="5">
        <f>VLOOKUP(E14,Konstanty!$A$5:$B$25,2,FALSE)</f>
        <v>159</v>
      </c>
      <c r="I14" s="5">
        <f t="shared" si="0"/>
        <v>7155</v>
      </c>
      <c r="J14" s="10">
        <f t="shared" si="1"/>
        <v>0.02</v>
      </c>
      <c r="K14" s="11">
        <f t="shared" si="2"/>
        <v>143.1</v>
      </c>
    </row>
    <row r="15" spans="1:11" x14ac:dyDescent="0.25">
      <c r="A15">
        <v>14</v>
      </c>
      <c r="B15" t="s">
        <v>11</v>
      </c>
      <c r="C15" t="s">
        <v>24</v>
      </c>
      <c r="D15" t="s">
        <v>30</v>
      </c>
      <c r="E15" t="s">
        <v>38</v>
      </c>
      <c r="F15" s="4">
        <v>41321</v>
      </c>
      <c r="G15" s="5">
        <v>45</v>
      </c>
      <c r="H15" s="5">
        <f>VLOOKUP(E15,Konstanty!$A$5:$B$25,2,FALSE)</f>
        <v>336</v>
      </c>
      <c r="I15" s="5">
        <f t="shared" si="0"/>
        <v>15120</v>
      </c>
      <c r="J15" s="10">
        <f t="shared" si="1"/>
        <v>0.05</v>
      </c>
      <c r="K15" s="11">
        <f t="shared" si="2"/>
        <v>756</v>
      </c>
    </row>
    <row r="16" spans="1:11" x14ac:dyDescent="0.25">
      <c r="A16">
        <v>15</v>
      </c>
      <c r="B16" t="s">
        <v>11</v>
      </c>
      <c r="C16" t="s">
        <v>27</v>
      </c>
      <c r="D16" t="s">
        <v>13</v>
      </c>
      <c r="E16" t="s">
        <v>39</v>
      </c>
      <c r="F16" s="4">
        <v>41322</v>
      </c>
      <c r="G16" s="5">
        <v>45</v>
      </c>
      <c r="H16" s="5">
        <f>VLOOKUP(E16,Konstanty!$A$5:$B$25,2,FALSE)</f>
        <v>99</v>
      </c>
      <c r="I16" s="5">
        <f t="shared" si="0"/>
        <v>4455</v>
      </c>
      <c r="J16" s="10">
        <f t="shared" si="1"/>
        <v>0.02</v>
      </c>
      <c r="K16" s="11">
        <f t="shared" si="2"/>
        <v>89.100000000000009</v>
      </c>
    </row>
    <row r="17" spans="1:11" x14ac:dyDescent="0.25">
      <c r="A17">
        <v>16</v>
      </c>
      <c r="B17" t="s">
        <v>11</v>
      </c>
      <c r="C17" t="s">
        <v>29</v>
      </c>
      <c r="D17" t="s">
        <v>32</v>
      </c>
      <c r="E17" t="s">
        <v>40</v>
      </c>
      <c r="F17" s="4">
        <v>41326</v>
      </c>
      <c r="G17" s="5">
        <v>12</v>
      </c>
      <c r="H17" s="5">
        <f>VLOOKUP(E17,Konstanty!$A$5:$B$25,2,FALSE)</f>
        <v>5789</v>
      </c>
      <c r="I17" s="5">
        <f t="shared" si="0"/>
        <v>69468</v>
      </c>
      <c r="J17" s="10">
        <f t="shared" si="1"/>
        <v>7.0000000000000007E-2</v>
      </c>
      <c r="K17" s="11">
        <f t="shared" si="2"/>
        <v>4862.76</v>
      </c>
    </row>
    <row r="18" spans="1:11" x14ac:dyDescent="0.25">
      <c r="A18">
        <v>17</v>
      </c>
      <c r="B18" t="s">
        <v>11</v>
      </c>
      <c r="C18" t="s">
        <v>12</v>
      </c>
      <c r="D18" t="s">
        <v>13</v>
      </c>
      <c r="E18" t="s">
        <v>41</v>
      </c>
      <c r="F18" s="4">
        <v>41327</v>
      </c>
      <c r="G18" s="5">
        <v>1</v>
      </c>
      <c r="H18" s="5">
        <f>VLOOKUP(E18,Konstanty!$A$5:$B$25,2,FALSE)</f>
        <v>4578</v>
      </c>
      <c r="I18" s="5">
        <f t="shared" si="0"/>
        <v>4578</v>
      </c>
      <c r="J18" s="10">
        <f t="shared" si="1"/>
        <v>0.02</v>
      </c>
      <c r="K18" s="11">
        <f t="shared" si="2"/>
        <v>91.56</v>
      </c>
    </row>
    <row r="19" spans="1:11" x14ac:dyDescent="0.25">
      <c r="A19">
        <v>18</v>
      </c>
      <c r="B19" t="s">
        <v>11</v>
      </c>
      <c r="C19" t="s">
        <v>15</v>
      </c>
      <c r="D19" t="s">
        <v>42</v>
      </c>
      <c r="E19" t="s">
        <v>43</v>
      </c>
      <c r="F19" s="4">
        <v>41327</v>
      </c>
      <c r="G19" s="5">
        <v>145</v>
      </c>
      <c r="H19" s="5">
        <f>VLOOKUP(E19,Konstanty!$A$5:$B$25,2,FALSE)</f>
        <v>478</v>
      </c>
      <c r="I19" s="5">
        <f t="shared" si="0"/>
        <v>69310</v>
      </c>
      <c r="J19" s="10">
        <f t="shared" si="1"/>
        <v>7.0000000000000007E-2</v>
      </c>
      <c r="K19" s="11">
        <f t="shared" si="2"/>
        <v>4851.7000000000007</v>
      </c>
    </row>
    <row r="20" spans="1:11" x14ac:dyDescent="0.25">
      <c r="A20">
        <v>19</v>
      </c>
      <c r="B20" t="s">
        <v>11</v>
      </c>
      <c r="C20" t="s">
        <v>18</v>
      </c>
      <c r="D20" t="s">
        <v>42</v>
      </c>
      <c r="E20" t="s">
        <v>43</v>
      </c>
      <c r="F20" s="4">
        <v>41331</v>
      </c>
      <c r="G20" s="5">
        <v>10</v>
      </c>
      <c r="H20" s="5">
        <f>VLOOKUP(E20,Konstanty!$A$5:$B$25,2,FALSE)</f>
        <v>478</v>
      </c>
      <c r="I20" s="5">
        <f t="shared" si="0"/>
        <v>4780</v>
      </c>
      <c r="J20" s="10">
        <f t="shared" si="1"/>
        <v>0.02</v>
      </c>
      <c r="K20" s="11">
        <f t="shared" si="2"/>
        <v>95.600000000000009</v>
      </c>
    </row>
    <row r="21" spans="1:11" x14ac:dyDescent="0.25">
      <c r="A21">
        <v>20</v>
      </c>
      <c r="B21" t="s">
        <v>44</v>
      </c>
      <c r="C21" t="s">
        <v>20</v>
      </c>
      <c r="D21" t="s">
        <v>16</v>
      </c>
      <c r="E21" t="s">
        <v>19</v>
      </c>
      <c r="F21" s="4">
        <v>41336</v>
      </c>
      <c r="G21" s="5">
        <v>20</v>
      </c>
      <c r="H21" s="5">
        <f>VLOOKUP(E21,Konstanty!$A$5:$B$25,2,FALSE)</f>
        <v>75</v>
      </c>
      <c r="I21" s="5">
        <f t="shared" si="0"/>
        <v>1500</v>
      </c>
      <c r="J21" s="10">
        <f t="shared" si="1"/>
        <v>0.02</v>
      </c>
      <c r="K21" s="11">
        <f t="shared" si="2"/>
        <v>30</v>
      </c>
    </row>
    <row r="22" spans="1:11" x14ac:dyDescent="0.25">
      <c r="A22">
        <v>21</v>
      </c>
      <c r="B22" t="s">
        <v>44</v>
      </c>
      <c r="C22" t="s">
        <v>22</v>
      </c>
      <c r="D22" t="s">
        <v>42</v>
      </c>
      <c r="E22" t="s">
        <v>45</v>
      </c>
      <c r="F22" s="4">
        <v>41337</v>
      </c>
      <c r="G22" s="5">
        <v>30</v>
      </c>
      <c r="H22" s="5">
        <f>VLOOKUP(E22,Konstanty!$A$5:$B$25,2,FALSE)</f>
        <v>155</v>
      </c>
      <c r="I22" s="5">
        <f t="shared" si="0"/>
        <v>4650</v>
      </c>
      <c r="J22" s="10">
        <f t="shared" si="1"/>
        <v>0.02</v>
      </c>
      <c r="K22" s="11">
        <f t="shared" si="2"/>
        <v>93</v>
      </c>
    </row>
    <row r="23" spans="1:11" x14ac:dyDescent="0.25">
      <c r="A23">
        <v>22</v>
      </c>
      <c r="B23" t="s">
        <v>44</v>
      </c>
      <c r="C23" t="s">
        <v>24</v>
      </c>
      <c r="D23" t="s">
        <v>16</v>
      </c>
      <c r="E23" t="s">
        <v>19</v>
      </c>
      <c r="F23" s="4">
        <v>41338</v>
      </c>
      <c r="G23" s="5">
        <v>12</v>
      </c>
      <c r="H23" s="5">
        <f>VLOOKUP(E23,Konstanty!$A$5:$B$25,2,FALSE)</f>
        <v>75</v>
      </c>
      <c r="I23" s="5">
        <f t="shared" si="0"/>
        <v>900</v>
      </c>
      <c r="J23" s="10">
        <f t="shared" si="1"/>
        <v>0</v>
      </c>
      <c r="K23" s="11">
        <f t="shared" si="2"/>
        <v>0</v>
      </c>
    </row>
    <row r="24" spans="1:11" x14ac:dyDescent="0.25">
      <c r="A24">
        <v>23</v>
      </c>
      <c r="B24" t="s">
        <v>44</v>
      </c>
      <c r="C24" t="s">
        <v>27</v>
      </c>
      <c r="D24" t="s">
        <v>32</v>
      </c>
      <c r="E24" t="s">
        <v>34</v>
      </c>
      <c r="F24" s="4">
        <v>41339</v>
      </c>
      <c r="G24" s="5">
        <v>15</v>
      </c>
      <c r="H24" s="5">
        <f>VLOOKUP(E24,Konstanty!$A$5:$B$25,2,FALSE)</f>
        <v>1398</v>
      </c>
      <c r="I24" s="5">
        <f t="shared" si="0"/>
        <v>20970</v>
      </c>
      <c r="J24" s="10">
        <f t="shared" si="1"/>
        <v>0.05</v>
      </c>
      <c r="K24" s="11">
        <f t="shared" si="2"/>
        <v>1048.5</v>
      </c>
    </row>
    <row r="25" spans="1:11" x14ac:dyDescent="0.25">
      <c r="A25">
        <v>24</v>
      </c>
      <c r="B25" t="s">
        <v>44</v>
      </c>
      <c r="C25" t="s">
        <v>29</v>
      </c>
      <c r="D25" t="s">
        <v>30</v>
      </c>
      <c r="E25" t="s">
        <v>38</v>
      </c>
      <c r="F25" s="4">
        <v>41340</v>
      </c>
      <c r="G25" s="5">
        <v>18</v>
      </c>
      <c r="H25" s="5">
        <f>VLOOKUP(E25,Konstanty!$A$5:$B$25,2,FALSE)</f>
        <v>336</v>
      </c>
      <c r="I25" s="5">
        <f t="shared" si="0"/>
        <v>6048</v>
      </c>
      <c r="J25" s="10">
        <f t="shared" si="1"/>
        <v>0.02</v>
      </c>
      <c r="K25" s="11">
        <f t="shared" si="2"/>
        <v>120.96000000000001</v>
      </c>
    </row>
    <row r="26" spans="1:11" x14ac:dyDescent="0.25">
      <c r="A26">
        <v>25</v>
      </c>
      <c r="B26" t="s">
        <v>44</v>
      </c>
      <c r="C26" t="s">
        <v>12</v>
      </c>
      <c r="D26" t="s">
        <v>16</v>
      </c>
      <c r="E26" t="s">
        <v>46</v>
      </c>
      <c r="F26" s="4">
        <v>41341</v>
      </c>
      <c r="G26" s="5">
        <v>6</v>
      </c>
      <c r="H26" s="5">
        <f>VLOOKUP(E26,Konstanty!$A$5:$B$25,2,FALSE)</f>
        <v>2157</v>
      </c>
      <c r="I26" s="5">
        <f t="shared" si="0"/>
        <v>12942</v>
      </c>
      <c r="J26" s="10">
        <f t="shared" si="1"/>
        <v>0.05</v>
      </c>
      <c r="K26" s="11">
        <f t="shared" si="2"/>
        <v>647.1</v>
      </c>
    </row>
    <row r="27" spans="1:11" x14ac:dyDescent="0.25">
      <c r="A27">
        <v>26</v>
      </c>
      <c r="B27" t="s">
        <v>44</v>
      </c>
      <c r="C27" t="s">
        <v>15</v>
      </c>
      <c r="D27" t="s">
        <v>30</v>
      </c>
      <c r="E27" t="s">
        <v>47</v>
      </c>
      <c r="F27" s="4">
        <v>41341</v>
      </c>
      <c r="G27" s="5">
        <v>12</v>
      </c>
      <c r="H27" s="5">
        <f>VLOOKUP(E27,Konstanty!$A$5:$B$25,2,FALSE)</f>
        <v>3257</v>
      </c>
      <c r="I27" s="5">
        <f t="shared" si="0"/>
        <v>39084</v>
      </c>
      <c r="J27" s="10">
        <f t="shared" si="1"/>
        <v>0.05</v>
      </c>
      <c r="K27" s="11">
        <f t="shared" si="2"/>
        <v>1954.2</v>
      </c>
    </row>
    <row r="28" spans="1:11" x14ac:dyDescent="0.25">
      <c r="A28">
        <v>27</v>
      </c>
      <c r="B28" t="s">
        <v>44</v>
      </c>
      <c r="C28" t="s">
        <v>18</v>
      </c>
      <c r="D28" t="s">
        <v>13</v>
      </c>
      <c r="E28" t="s">
        <v>21</v>
      </c>
      <c r="F28" s="4">
        <v>41342</v>
      </c>
      <c r="G28" s="5">
        <v>49</v>
      </c>
      <c r="H28" s="5">
        <f>VLOOKUP(E28,Konstanty!$A$5:$B$25,2,FALSE)</f>
        <v>784</v>
      </c>
      <c r="I28" s="5">
        <f t="shared" si="0"/>
        <v>38416</v>
      </c>
      <c r="J28" s="10">
        <f t="shared" si="1"/>
        <v>0.05</v>
      </c>
      <c r="K28" s="11">
        <f t="shared" si="2"/>
        <v>1920.8000000000002</v>
      </c>
    </row>
    <row r="29" spans="1:11" x14ac:dyDescent="0.25">
      <c r="A29">
        <v>28</v>
      </c>
      <c r="B29" t="s">
        <v>44</v>
      </c>
      <c r="C29" t="s">
        <v>20</v>
      </c>
      <c r="D29" t="s">
        <v>13</v>
      </c>
      <c r="E29" t="s">
        <v>36</v>
      </c>
      <c r="F29" s="4">
        <v>41343</v>
      </c>
      <c r="G29" s="5">
        <v>51</v>
      </c>
      <c r="H29" s="5">
        <f>VLOOKUP(E29,Konstanty!$A$5:$B$25,2,FALSE)</f>
        <v>2174</v>
      </c>
      <c r="I29" s="5">
        <f t="shared" si="0"/>
        <v>110874</v>
      </c>
      <c r="J29" s="10">
        <f t="shared" si="1"/>
        <v>7.0000000000000007E-2</v>
      </c>
      <c r="K29" s="11">
        <f t="shared" si="2"/>
        <v>7761.18</v>
      </c>
    </row>
    <row r="30" spans="1:11" x14ac:dyDescent="0.25">
      <c r="A30">
        <v>29</v>
      </c>
      <c r="B30" t="s">
        <v>44</v>
      </c>
      <c r="C30" t="s">
        <v>22</v>
      </c>
      <c r="D30" t="s">
        <v>13</v>
      </c>
      <c r="E30" t="s">
        <v>14</v>
      </c>
      <c r="F30" s="4">
        <v>41343</v>
      </c>
      <c r="G30" s="5">
        <v>14</v>
      </c>
      <c r="H30" s="5">
        <f>VLOOKUP(E30,Konstanty!$A$5:$B$25,2,FALSE)</f>
        <v>251</v>
      </c>
      <c r="I30" s="5">
        <f t="shared" si="0"/>
        <v>3514</v>
      </c>
      <c r="J30" s="10">
        <f t="shared" si="1"/>
        <v>0.02</v>
      </c>
      <c r="K30" s="11">
        <f t="shared" si="2"/>
        <v>70.28</v>
      </c>
    </row>
    <row r="31" spans="1:11" x14ac:dyDescent="0.25">
      <c r="A31">
        <v>30</v>
      </c>
      <c r="B31" t="s">
        <v>44</v>
      </c>
      <c r="C31" t="s">
        <v>24</v>
      </c>
      <c r="D31" t="s">
        <v>25</v>
      </c>
      <c r="E31" t="s">
        <v>26</v>
      </c>
      <c r="F31" s="4">
        <v>41343</v>
      </c>
      <c r="G31" s="5">
        <v>87</v>
      </c>
      <c r="H31" s="5">
        <f>VLOOKUP(E31,Konstanty!$A$5:$B$25,2,FALSE)</f>
        <v>125</v>
      </c>
      <c r="I31" s="5">
        <f t="shared" si="0"/>
        <v>10875</v>
      </c>
      <c r="J31" s="10">
        <f t="shared" si="1"/>
        <v>0.05</v>
      </c>
      <c r="K31" s="11">
        <f t="shared" si="2"/>
        <v>543.75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33" sqref="B33:B41"/>
    </sheetView>
  </sheetViews>
  <sheetFormatPr defaultRowHeight="15" x14ac:dyDescent="0.25"/>
  <cols>
    <col min="1" max="1" width="12.42578125" customWidth="1"/>
    <col min="2" max="2" width="16.85546875" customWidth="1"/>
    <col min="3" max="3" width="15.140625" customWidth="1"/>
    <col min="7" max="7" width="15.85546875" bestFit="1" customWidth="1"/>
    <col min="8" max="8" width="19" bestFit="1" customWidth="1"/>
  </cols>
  <sheetData>
    <row r="1" spans="1:9" x14ac:dyDescent="0.25">
      <c r="A1" s="1" t="s">
        <v>81</v>
      </c>
    </row>
    <row r="3" spans="1:9" x14ac:dyDescent="0.25">
      <c r="A3" s="17" t="s">
        <v>4</v>
      </c>
      <c r="B3" s="17" t="s">
        <v>53</v>
      </c>
    </row>
    <row r="4" spans="1:9" x14ac:dyDescent="0.25">
      <c r="A4" t="s">
        <v>11</v>
      </c>
      <c r="B4">
        <f>SUMIFS('Data - výpočty'!K:K,'Data - výpočty'!B:B,'Data SUMIFS'!A4)</f>
        <v>29337.660000000003</v>
      </c>
      <c r="G4" s="12" t="s">
        <v>57</v>
      </c>
      <c r="H4" t="s">
        <v>59</v>
      </c>
    </row>
    <row r="5" spans="1:9" x14ac:dyDescent="0.25">
      <c r="A5" t="s">
        <v>44</v>
      </c>
      <c r="B5">
        <f>SUMIFS('Data - výpočty'!K:K,'Data - výpočty'!B:B,'Data SUMIFS'!A5)</f>
        <v>14189.770000000002</v>
      </c>
      <c r="G5" s="13" t="s">
        <v>44</v>
      </c>
      <c r="H5" s="14">
        <v>14189.770000000002</v>
      </c>
    </row>
    <row r="6" spans="1:9" x14ac:dyDescent="0.25">
      <c r="G6" s="13" t="s">
        <v>11</v>
      </c>
      <c r="H6" s="14">
        <v>29337.660000000003</v>
      </c>
    </row>
    <row r="7" spans="1:9" x14ac:dyDescent="0.25">
      <c r="G7" s="13" t="s">
        <v>58</v>
      </c>
      <c r="H7" s="14">
        <v>43527.430000000008</v>
      </c>
    </row>
    <row r="9" spans="1:9" x14ac:dyDescent="0.25">
      <c r="A9" t="s">
        <v>60</v>
      </c>
    </row>
    <row r="10" spans="1:9" x14ac:dyDescent="0.25">
      <c r="A10" s="17" t="s">
        <v>4</v>
      </c>
      <c r="B10" s="17" t="s">
        <v>6</v>
      </c>
      <c r="C10" s="17" t="s">
        <v>53</v>
      </c>
    </row>
    <row r="11" spans="1:9" x14ac:dyDescent="0.25">
      <c r="A11" t="s">
        <v>11</v>
      </c>
      <c r="B11" t="s">
        <v>13</v>
      </c>
      <c r="C11">
        <f>SUMIFS('Data - výpočty'!K:K,'Data - výpočty'!B:B,A11,'Data - výpočty'!D:D,'Data SUMIFS'!B11)</f>
        <v>3841.56</v>
      </c>
    </row>
    <row r="12" spans="1:9" x14ac:dyDescent="0.25">
      <c r="A12" t="s">
        <v>11</v>
      </c>
      <c r="B12" t="s">
        <v>16</v>
      </c>
      <c r="C12">
        <f>SUMIFS('Data - výpočty'!K:K,'Data - výpočty'!B:B,A12,'Data - výpočty'!D:D,'Data SUMIFS'!B12)</f>
        <v>9886.94</v>
      </c>
      <c r="G12" s="12" t="s">
        <v>57</v>
      </c>
      <c r="H12" t="s">
        <v>59</v>
      </c>
      <c r="I12" s="12"/>
    </row>
    <row r="13" spans="1:9" x14ac:dyDescent="0.25">
      <c r="A13" t="s">
        <v>11</v>
      </c>
      <c r="B13" t="s">
        <v>25</v>
      </c>
      <c r="C13">
        <f>SUMIFS('Data - výpočty'!K:K,'Data - výpočty'!B:B,A13,'Data - výpočty'!D:D,'Data SUMIFS'!B13)</f>
        <v>160.69999999999999</v>
      </c>
      <c r="G13" s="13" t="s">
        <v>44</v>
      </c>
      <c r="H13" s="14"/>
    </row>
    <row r="14" spans="1:9" x14ac:dyDescent="0.25">
      <c r="A14" t="s">
        <v>11</v>
      </c>
      <c r="B14" t="s">
        <v>30</v>
      </c>
      <c r="C14">
        <f>SUMIFS('Data - výpočty'!K:K,'Data - výpočty'!B:B,A14,'Data - výpočty'!D:D,'Data SUMIFS'!B14)</f>
        <v>2187.1999999999998</v>
      </c>
      <c r="G14" s="18" t="s">
        <v>30</v>
      </c>
      <c r="H14" s="14">
        <v>2075.16</v>
      </c>
    </row>
    <row r="15" spans="1:9" x14ac:dyDescent="0.25">
      <c r="A15" t="s">
        <v>11</v>
      </c>
      <c r="B15" t="s">
        <v>32</v>
      </c>
      <c r="C15">
        <f>SUMIFS('Data - výpočty'!K:K,'Data - výpočty'!B:B,A15,'Data - výpočty'!D:D,'Data SUMIFS'!B15)</f>
        <v>8313.9600000000009</v>
      </c>
      <c r="G15" s="18" t="s">
        <v>16</v>
      </c>
      <c r="H15" s="14">
        <v>677.1</v>
      </c>
    </row>
    <row r="16" spans="1:9" x14ac:dyDescent="0.25">
      <c r="A16" t="s">
        <v>11</v>
      </c>
      <c r="B16" t="s">
        <v>42</v>
      </c>
      <c r="C16">
        <f>SUMIFS('Data - výpočty'!K:K,'Data - výpočty'!B:B,A16,'Data - výpočty'!D:D,'Data SUMIFS'!B16)</f>
        <v>4947.3000000000011</v>
      </c>
      <c r="G16" s="18" t="s">
        <v>13</v>
      </c>
      <c r="H16" s="14">
        <v>9752.26</v>
      </c>
    </row>
    <row r="17" spans="1:8" x14ac:dyDescent="0.25">
      <c r="A17" t="s">
        <v>44</v>
      </c>
      <c r="B17" t="s">
        <v>13</v>
      </c>
      <c r="C17">
        <f>SUMIFS('Data - výpočty'!K:K,'Data - výpočty'!B:B,A17,'Data - výpočty'!D:D,'Data SUMIFS'!B17)</f>
        <v>9752.26</v>
      </c>
      <c r="G17" s="18" t="s">
        <v>32</v>
      </c>
      <c r="H17" s="14">
        <v>1048.5</v>
      </c>
    </row>
    <row r="18" spans="1:8" x14ac:dyDescent="0.25">
      <c r="A18" t="s">
        <v>44</v>
      </c>
      <c r="B18" t="s">
        <v>16</v>
      </c>
      <c r="C18">
        <f>SUMIFS('Data - výpočty'!K:K,'Data - výpočty'!B:B,A18,'Data - výpočty'!D:D,'Data SUMIFS'!B18)</f>
        <v>677.1</v>
      </c>
      <c r="G18" s="18" t="s">
        <v>42</v>
      </c>
      <c r="H18" s="14">
        <v>93</v>
      </c>
    </row>
    <row r="19" spans="1:8" x14ac:dyDescent="0.25">
      <c r="A19" t="s">
        <v>44</v>
      </c>
      <c r="B19" t="s">
        <v>25</v>
      </c>
      <c r="C19">
        <f>SUMIFS('Data - výpočty'!K:K,'Data - výpočty'!B:B,A19,'Data - výpočty'!D:D,'Data SUMIFS'!B19)</f>
        <v>543.75</v>
      </c>
      <c r="G19" s="18" t="s">
        <v>25</v>
      </c>
      <c r="H19" s="14">
        <v>543.75</v>
      </c>
    </row>
    <row r="20" spans="1:8" x14ac:dyDescent="0.25">
      <c r="A20" t="s">
        <v>44</v>
      </c>
      <c r="B20" t="s">
        <v>30</v>
      </c>
      <c r="C20">
        <f>SUMIFS('Data - výpočty'!K:K,'Data - výpočty'!B:B,A20,'Data - výpočty'!D:D,'Data SUMIFS'!B20)</f>
        <v>2075.16</v>
      </c>
      <c r="G20" s="13" t="s">
        <v>61</v>
      </c>
      <c r="H20" s="14">
        <v>14189.77</v>
      </c>
    </row>
    <row r="21" spans="1:8" x14ac:dyDescent="0.25">
      <c r="A21" t="s">
        <v>44</v>
      </c>
      <c r="B21" t="s">
        <v>32</v>
      </c>
      <c r="C21">
        <f>SUMIFS('Data - výpočty'!K:K,'Data - výpočty'!B:B,A21,'Data - výpočty'!D:D,'Data SUMIFS'!B21)</f>
        <v>1048.5</v>
      </c>
      <c r="G21" s="13" t="s">
        <v>11</v>
      </c>
      <c r="H21" s="14"/>
    </row>
    <row r="22" spans="1:8" x14ac:dyDescent="0.25">
      <c r="A22" t="s">
        <v>44</v>
      </c>
      <c r="B22" t="s">
        <v>42</v>
      </c>
      <c r="C22">
        <f>SUMIFS('Data - výpočty'!K:K,'Data - výpočty'!B:B,A22,'Data - výpočty'!D:D,'Data SUMIFS'!B22)</f>
        <v>93</v>
      </c>
      <c r="G22" s="18" t="s">
        <v>30</v>
      </c>
      <c r="H22" s="14">
        <v>2187.1999999999998</v>
      </c>
    </row>
    <row r="23" spans="1:8" x14ac:dyDescent="0.25">
      <c r="G23" s="18" t="s">
        <v>16</v>
      </c>
      <c r="H23" s="14">
        <v>9886.94</v>
      </c>
    </row>
    <row r="24" spans="1:8" x14ac:dyDescent="0.25">
      <c r="G24" s="18" t="s">
        <v>13</v>
      </c>
      <c r="H24" s="14">
        <v>3841.56</v>
      </c>
    </row>
    <row r="25" spans="1:8" x14ac:dyDescent="0.25">
      <c r="G25" s="18" t="s">
        <v>32</v>
      </c>
      <c r="H25" s="14">
        <v>8313.9600000000009</v>
      </c>
    </row>
    <row r="26" spans="1:8" x14ac:dyDescent="0.25">
      <c r="G26" s="18" t="s">
        <v>42</v>
      </c>
      <c r="H26" s="14">
        <v>4947.3000000000011</v>
      </c>
    </row>
    <row r="27" spans="1:8" x14ac:dyDescent="0.25">
      <c r="G27" s="18" t="s">
        <v>25</v>
      </c>
      <c r="H27" s="14">
        <v>160.69999999999999</v>
      </c>
    </row>
    <row r="28" spans="1:8" x14ac:dyDescent="0.25">
      <c r="G28" s="13" t="s">
        <v>62</v>
      </c>
      <c r="H28" s="14">
        <v>29337.66</v>
      </c>
    </row>
    <row r="29" spans="1:8" x14ac:dyDescent="0.25">
      <c r="G29" s="13" t="s">
        <v>58</v>
      </c>
      <c r="H29" s="14">
        <v>43527.430000000008</v>
      </c>
    </row>
    <row r="33" spans="2:2" x14ac:dyDescent="0.25">
      <c r="B33" t="s">
        <v>5</v>
      </c>
    </row>
    <row r="34" spans="2:2" x14ac:dyDescent="0.25">
      <c r="B34" t="s">
        <v>12</v>
      </c>
    </row>
    <row r="35" spans="2:2" x14ac:dyDescent="0.25">
      <c r="B35" t="s">
        <v>15</v>
      </c>
    </row>
    <row r="36" spans="2:2" x14ac:dyDescent="0.25">
      <c r="B36" t="s">
        <v>18</v>
      </c>
    </row>
    <row r="37" spans="2:2" x14ac:dyDescent="0.25">
      <c r="B37" t="s">
        <v>20</v>
      </c>
    </row>
    <row r="38" spans="2:2" x14ac:dyDescent="0.25">
      <c r="B38" t="s">
        <v>22</v>
      </c>
    </row>
    <row r="39" spans="2:2" x14ac:dyDescent="0.25">
      <c r="B39" t="s">
        <v>24</v>
      </c>
    </row>
    <row r="40" spans="2:2" x14ac:dyDescent="0.25">
      <c r="B40" t="s">
        <v>27</v>
      </c>
    </row>
    <row r="41" spans="2:2" x14ac:dyDescent="0.25">
      <c r="B41" t="s">
        <v>29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37" sqref="E37"/>
    </sheetView>
  </sheetViews>
  <sheetFormatPr defaultRowHeight="15" x14ac:dyDescent="0.25"/>
  <cols>
    <col min="1" max="1" width="12.42578125" customWidth="1"/>
    <col min="2" max="2" width="16.85546875" customWidth="1"/>
    <col min="3" max="3" width="15.140625" customWidth="1"/>
    <col min="7" max="7" width="15.85546875" customWidth="1"/>
    <col min="8" max="8" width="18" customWidth="1"/>
  </cols>
  <sheetData>
    <row r="1" spans="1:8" x14ac:dyDescent="0.25">
      <c r="A1" s="1" t="s">
        <v>82</v>
      </c>
    </row>
    <row r="3" spans="1:8" x14ac:dyDescent="0.25">
      <c r="A3" s="7" t="s">
        <v>4</v>
      </c>
      <c r="B3" s="7" t="s">
        <v>53</v>
      </c>
    </row>
    <row r="4" spans="1:8" x14ac:dyDescent="0.25">
      <c r="A4" t="s">
        <v>11</v>
      </c>
      <c r="B4">
        <f>COUNTIFS('Data - výpočty'!B:B,'Data COUNTIFS'!A4)</f>
        <v>19</v>
      </c>
      <c r="G4" s="12" t="s">
        <v>57</v>
      </c>
      <c r="H4" t="s">
        <v>63</v>
      </c>
    </row>
    <row r="5" spans="1:8" x14ac:dyDescent="0.25">
      <c r="A5" t="s">
        <v>44</v>
      </c>
      <c r="B5">
        <f>COUNTIFS('Data - výpočty'!B:B,'Data COUNTIFS'!A5)</f>
        <v>11</v>
      </c>
      <c r="G5" s="13" t="s">
        <v>44</v>
      </c>
      <c r="H5" s="14">
        <v>11</v>
      </c>
    </row>
    <row r="6" spans="1:8" x14ac:dyDescent="0.25">
      <c r="G6" s="13" t="s">
        <v>11</v>
      </c>
      <c r="H6" s="14">
        <v>19</v>
      </c>
    </row>
    <row r="7" spans="1:8" x14ac:dyDescent="0.25">
      <c r="G7" s="13" t="s">
        <v>58</v>
      </c>
      <c r="H7" s="14">
        <v>30</v>
      </c>
    </row>
    <row r="9" spans="1:8" x14ac:dyDescent="0.25">
      <c r="A9" t="s">
        <v>83</v>
      </c>
    </row>
    <row r="10" spans="1:8" x14ac:dyDescent="0.25">
      <c r="A10" s="7" t="s">
        <v>4</v>
      </c>
      <c r="B10" s="7" t="s">
        <v>6</v>
      </c>
      <c r="C10" s="7" t="s">
        <v>53</v>
      </c>
    </row>
    <row r="11" spans="1:8" x14ac:dyDescent="0.25">
      <c r="A11" t="s">
        <v>11</v>
      </c>
      <c r="B11" t="s">
        <v>13</v>
      </c>
      <c r="C11">
        <f>COUNTIFS('Data - výpočty'!B:B,A11,'Data - výpočty'!D:D,'Data COUNTIFS'!B11)</f>
        <v>6</v>
      </c>
    </row>
    <row r="12" spans="1:8" x14ac:dyDescent="0.25">
      <c r="A12" t="s">
        <v>11</v>
      </c>
      <c r="B12" t="s">
        <v>16</v>
      </c>
      <c r="C12">
        <f>COUNTIFS('Data - výpočty'!B:B,A12,'Data - výpočty'!D:D,'Data COUNTIFS'!B12)</f>
        <v>3</v>
      </c>
      <c r="G12" s="12" t="s">
        <v>57</v>
      </c>
      <c r="H12" t="s">
        <v>63</v>
      </c>
    </row>
    <row r="13" spans="1:8" x14ac:dyDescent="0.25">
      <c r="A13" t="s">
        <v>11</v>
      </c>
      <c r="B13" t="s">
        <v>25</v>
      </c>
      <c r="C13">
        <f>COUNTIFS('Data - výpočty'!B:B,A13,'Data - výpočty'!D:D,'Data COUNTIFS'!B13)</f>
        <v>2</v>
      </c>
      <c r="G13" s="13" t="s">
        <v>44</v>
      </c>
      <c r="H13" s="14"/>
    </row>
    <row r="14" spans="1:8" x14ac:dyDescent="0.25">
      <c r="A14" t="s">
        <v>11</v>
      </c>
      <c r="B14" t="s">
        <v>30</v>
      </c>
      <c r="C14">
        <f>COUNTIFS('Data - výpočty'!B:B,A14,'Data - výpočty'!D:D,'Data COUNTIFS'!B14)</f>
        <v>2</v>
      </c>
      <c r="G14" s="18" t="s">
        <v>30</v>
      </c>
      <c r="H14" s="14">
        <v>2</v>
      </c>
    </row>
    <row r="15" spans="1:8" x14ac:dyDescent="0.25">
      <c r="A15" t="s">
        <v>11</v>
      </c>
      <c r="B15" t="s">
        <v>32</v>
      </c>
      <c r="C15">
        <f>COUNTIFS('Data - výpočty'!B:B,A15,'Data - výpočty'!D:D,'Data COUNTIFS'!B15)</f>
        <v>4</v>
      </c>
      <c r="G15" s="18" t="s">
        <v>16</v>
      </c>
      <c r="H15" s="14">
        <v>3</v>
      </c>
    </row>
    <row r="16" spans="1:8" x14ac:dyDescent="0.25">
      <c r="A16" t="s">
        <v>11</v>
      </c>
      <c r="B16" t="s">
        <v>42</v>
      </c>
      <c r="C16">
        <f>COUNTIFS('Data - výpočty'!B:B,A16,'Data - výpočty'!D:D,'Data COUNTIFS'!B16)</f>
        <v>2</v>
      </c>
      <c r="G16" s="18" t="s">
        <v>13</v>
      </c>
      <c r="H16" s="14">
        <v>3</v>
      </c>
    </row>
    <row r="17" spans="1:8" x14ac:dyDescent="0.25">
      <c r="A17" t="s">
        <v>44</v>
      </c>
      <c r="B17" t="s">
        <v>13</v>
      </c>
      <c r="C17">
        <f>COUNTIFS('Data - výpočty'!B:B,A17,'Data - výpočty'!D:D,'Data COUNTIFS'!B17)</f>
        <v>3</v>
      </c>
      <c r="G17" s="18" t="s">
        <v>32</v>
      </c>
      <c r="H17" s="14">
        <v>1</v>
      </c>
    </row>
    <row r="18" spans="1:8" x14ac:dyDescent="0.25">
      <c r="A18" t="s">
        <v>44</v>
      </c>
      <c r="B18" t="s">
        <v>16</v>
      </c>
      <c r="C18">
        <f>COUNTIFS('Data - výpočty'!B:B,A18,'Data - výpočty'!D:D,'Data COUNTIFS'!B18)</f>
        <v>3</v>
      </c>
      <c r="G18" s="18" t="s">
        <v>42</v>
      </c>
      <c r="H18" s="14">
        <v>1</v>
      </c>
    </row>
    <row r="19" spans="1:8" x14ac:dyDescent="0.25">
      <c r="A19" t="s">
        <v>44</v>
      </c>
      <c r="B19" t="s">
        <v>25</v>
      </c>
      <c r="C19">
        <f>COUNTIFS('Data - výpočty'!B:B,A19,'Data - výpočty'!D:D,'Data COUNTIFS'!B19)</f>
        <v>1</v>
      </c>
      <c r="G19" s="18" t="s">
        <v>25</v>
      </c>
      <c r="H19" s="14">
        <v>1</v>
      </c>
    </row>
    <row r="20" spans="1:8" x14ac:dyDescent="0.25">
      <c r="A20" t="s">
        <v>44</v>
      </c>
      <c r="B20" t="s">
        <v>30</v>
      </c>
      <c r="C20">
        <f>COUNTIFS('Data - výpočty'!B:B,A20,'Data - výpočty'!D:D,'Data COUNTIFS'!B20)</f>
        <v>2</v>
      </c>
      <c r="G20" s="13" t="s">
        <v>61</v>
      </c>
      <c r="H20" s="14">
        <v>11</v>
      </c>
    </row>
    <row r="21" spans="1:8" x14ac:dyDescent="0.25">
      <c r="A21" t="s">
        <v>44</v>
      </c>
      <c r="B21" t="s">
        <v>32</v>
      </c>
      <c r="C21">
        <f>COUNTIFS('Data - výpočty'!B:B,A21,'Data - výpočty'!D:D,'Data COUNTIFS'!B21)</f>
        <v>1</v>
      </c>
      <c r="G21" s="13" t="s">
        <v>11</v>
      </c>
      <c r="H21" s="14"/>
    </row>
    <row r="22" spans="1:8" x14ac:dyDescent="0.25">
      <c r="A22" t="s">
        <v>44</v>
      </c>
      <c r="B22" t="s">
        <v>42</v>
      </c>
      <c r="C22">
        <f>COUNTIFS('Data - výpočty'!B:B,A22,'Data - výpočty'!D:D,'Data COUNTIFS'!B22)</f>
        <v>1</v>
      </c>
      <c r="G22" s="18" t="s">
        <v>30</v>
      </c>
      <c r="H22" s="14">
        <v>2</v>
      </c>
    </row>
    <row r="23" spans="1:8" x14ac:dyDescent="0.25">
      <c r="G23" s="18" t="s">
        <v>16</v>
      </c>
      <c r="H23" s="14">
        <v>3</v>
      </c>
    </row>
    <row r="24" spans="1:8" x14ac:dyDescent="0.25">
      <c r="G24" s="18" t="s">
        <v>13</v>
      </c>
      <c r="H24" s="14">
        <v>6</v>
      </c>
    </row>
    <row r="25" spans="1:8" x14ac:dyDescent="0.25">
      <c r="G25" s="18" t="s">
        <v>32</v>
      </c>
      <c r="H25" s="14">
        <v>4</v>
      </c>
    </row>
    <row r="26" spans="1:8" x14ac:dyDescent="0.25">
      <c r="G26" s="18" t="s">
        <v>42</v>
      </c>
      <c r="H26" s="14">
        <v>2</v>
      </c>
    </row>
    <row r="27" spans="1:8" x14ac:dyDescent="0.25">
      <c r="G27" s="18" t="s">
        <v>25</v>
      </c>
      <c r="H27" s="14">
        <v>2</v>
      </c>
    </row>
    <row r="28" spans="1:8" x14ac:dyDescent="0.25">
      <c r="G28" s="13" t="s">
        <v>62</v>
      </c>
      <c r="H28" s="14">
        <v>19</v>
      </c>
    </row>
    <row r="29" spans="1:8" x14ac:dyDescent="0.25">
      <c r="G29" s="13" t="s">
        <v>58</v>
      </c>
      <c r="H29" s="14">
        <v>30</v>
      </c>
    </row>
    <row r="32" spans="1:8" x14ac:dyDescent="0.25">
      <c r="B32" t="s">
        <v>5</v>
      </c>
    </row>
    <row r="33" spans="2:2" x14ac:dyDescent="0.25">
      <c r="B33" t="s">
        <v>12</v>
      </c>
    </row>
    <row r="34" spans="2:2" x14ac:dyDescent="0.25">
      <c r="B34" t="s">
        <v>15</v>
      </c>
    </row>
    <row r="35" spans="2:2" x14ac:dyDescent="0.25">
      <c r="B35" t="s">
        <v>18</v>
      </c>
    </row>
    <row r="36" spans="2:2" x14ac:dyDescent="0.25">
      <c r="B36" t="s">
        <v>20</v>
      </c>
    </row>
    <row r="37" spans="2:2" x14ac:dyDescent="0.25">
      <c r="B37" t="s">
        <v>22</v>
      </c>
    </row>
    <row r="38" spans="2:2" x14ac:dyDescent="0.25">
      <c r="B38" t="s">
        <v>24</v>
      </c>
    </row>
    <row r="39" spans="2:2" x14ac:dyDescent="0.25">
      <c r="B39" t="s">
        <v>27</v>
      </c>
    </row>
    <row r="40" spans="2:2" x14ac:dyDescent="0.25">
      <c r="B40" t="s">
        <v>29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B6"/>
  <sheetViews>
    <sheetView workbookViewId="0">
      <selection activeCell="K39" sqref="K39"/>
    </sheetView>
  </sheetViews>
  <sheetFormatPr defaultRowHeight="15" x14ac:dyDescent="0.25"/>
  <cols>
    <col min="1" max="1" width="15.7109375" customWidth="1"/>
    <col min="2" max="2" width="19" bestFit="1" customWidth="1"/>
  </cols>
  <sheetData>
    <row r="3" spans="1:2" x14ac:dyDescent="0.25">
      <c r="A3" s="12" t="s">
        <v>57</v>
      </c>
      <c r="B3" t="s">
        <v>59</v>
      </c>
    </row>
    <row r="4" spans="1:2" x14ac:dyDescent="0.25">
      <c r="A4" s="13" t="s">
        <v>44</v>
      </c>
      <c r="B4" s="14">
        <v>14189.770000000002</v>
      </c>
    </row>
    <row r="5" spans="1:2" x14ac:dyDescent="0.25">
      <c r="A5" s="13" t="s">
        <v>11</v>
      </c>
      <c r="B5" s="14">
        <v>29337.660000000003</v>
      </c>
    </row>
    <row r="6" spans="1:2" x14ac:dyDescent="0.25">
      <c r="A6" s="13" t="s">
        <v>58</v>
      </c>
      <c r="B6" s="14">
        <v>43527.430000000008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Úvod</vt:lpstr>
      <vt:lpstr>Data</vt:lpstr>
      <vt:lpstr>Konstanty</vt:lpstr>
      <vt:lpstr>Konstanty(2)</vt:lpstr>
      <vt:lpstr>Jedinečné hodnoty</vt:lpstr>
      <vt:lpstr>Data - výpočty</vt:lpstr>
      <vt:lpstr>Data SUMIFS</vt:lpstr>
      <vt:lpstr>Data COUNTIFS</vt:lpstr>
      <vt:lpstr>KT1</vt:lpstr>
      <vt:lpstr>KT1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cp:lastPrinted>2017-08-07T13:03:15Z</cp:lastPrinted>
  <dcterms:created xsi:type="dcterms:W3CDTF">2017-08-07T12:45:12Z</dcterms:created>
  <dcterms:modified xsi:type="dcterms:W3CDTF">2017-10-13T14:23:12Z</dcterms:modified>
</cp:coreProperties>
</file>